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15" windowHeight="11985" activeTab="0"/>
  </bookViews>
  <sheets>
    <sheet name="form" sheetId="1" r:id="rId1"/>
    <sheet name="Instructions" sheetId="2" r:id="rId2"/>
  </sheets>
  <definedNames>
    <definedName name="_xlnm.Print_Area" localSheetId="0">'form'!$A$3:$W$36</definedName>
  </definedNames>
  <calcPr fullCalcOnLoad="1"/>
</workbook>
</file>

<file path=xl/sharedStrings.xml><?xml version="1.0" encoding="utf-8"?>
<sst xmlns="http://schemas.openxmlformats.org/spreadsheetml/2006/main" count="153" uniqueCount="74">
  <si>
    <t>Enter current year, this is outside of the print range. This will update the dates on the form automatically.</t>
  </si>
  <si>
    <t>Michigan Department of Treasury</t>
  </si>
  <si>
    <t xml:space="preserve">This form is issued under authority of MCL Sections 211.24e, </t>
  </si>
  <si>
    <t>L-4029 (Rev. 4-96)</t>
  </si>
  <si>
    <t>211.34 and 211.34d.  Filing is mandatory; Penalty applies.</t>
  </si>
  <si>
    <t>ORIGINAL TO: County Clerk</t>
  </si>
  <si>
    <t>COPY TO:  Equalization Department</t>
  </si>
  <si>
    <t>COPY TO:  Each Township or City Clerk</t>
  </si>
  <si>
    <t>MILLAGE REQUEST REPORT TO COUNTY BOARD OF COMMISSIONERS</t>
  </si>
  <si>
    <t>County</t>
  </si>
  <si>
    <t>MUSKEGON</t>
  </si>
  <si>
    <t>Local Government Unit</t>
  </si>
  <si>
    <t>CASNOVIA TOWNSHIP</t>
  </si>
  <si>
    <t>Properties If a millage is Levied Against Them.</t>
  </si>
  <si>
    <t>To be used on Operating Millage Only</t>
  </si>
  <si>
    <t>You must complete this form for each unit of government for which a property tax is levied.  Penalty for non-filing is provided under MCL Sec 211.119.</t>
  </si>
  <si>
    <t>Truth in Taxation Multiplier</t>
  </si>
  <si>
    <t>(1)</t>
  </si>
  <si>
    <t>(2)</t>
  </si>
  <si>
    <t>(3)</t>
  </si>
  <si>
    <t>(4)</t>
  </si>
  <si>
    <t>(5)</t>
  </si>
  <si>
    <t>(6)</t>
  </si>
  <si>
    <t>(7)</t>
  </si>
  <si>
    <t>(8)</t>
  </si>
  <si>
    <t>(9)</t>
  </si>
  <si>
    <t>(10)</t>
  </si>
  <si>
    <t>(11)</t>
  </si>
  <si>
    <t>(12)</t>
  </si>
  <si>
    <t>Source</t>
  </si>
  <si>
    <t>Purpose of Millage</t>
  </si>
  <si>
    <t>Date of Election</t>
  </si>
  <si>
    <t>Millage Authorized by Election, Charter, etc.</t>
  </si>
  <si>
    <t>Millage Requested     to be         Levied           July 1</t>
  </si>
  <si>
    <t>Millage   Requested       to be         Levied        Dec. 1</t>
  </si>
  <si>
    <t>Expiration     Date of        Millage Authorized</t>
  </si>
  <si>
    <t>Current Year Revenue</t>
  </si>
  <si>
    <t>Last Years Millage Rate</t>
  </si>
  <si>
    <t>Revenue W/O Hearing</t>
  </si>
  <si>
    <t>Extra Revenue over Last Year</t>
  </si>
  <si>
    <t>Percent Increase</t>
  </si>
  <si>
    <t>Millage Increse</t>
  </si>
  <si>
    <t>Allocated</t>
  </si>
  <si>
    <t>OPERATING</t>
  </si>
  <si>
    <t>Voted</t>
  </si>
  <si>
    <t>DEBT</t>
  </si>
  <si>
    <t>N/A</t>
  </si>
  <si>
    <t xml:space="preserve"> </t>
  </si>
  <si>
    <t>Prepared by</t>
  </si>
  <si>
    <t>Title</t>
  </si>
  <si>
    <t>Date</t>
  </si>
  <si>
    <t>July Total</t>
  </si>
  <si>
    <t>Dec Total</t>
  </si>
  <si>
    <t>Carl VanLoon</t>
  </si>
  <si>
    <t>Casnovia Township Clerk</t>
  </si>
  <si>
    <t>As the representatives for the local government unit named above, we certify that these requested tax levy rates have been reduced, if necessary to comply with the</t>
  </si>
  <si>
    <t>state constitution (Article 9, Section 31), and that the requested levy rates have also been reduced, if necessary, to comply with MCL Sections 211.24e and 211.34</t>
  </si>
  <si>
    <t>Grand Total</t>
  </si>
  <si>
    <t>for LOCAL school districts which levy a Supplemental (Hold Harmless) Millage, 380.1211(3)</t>
  </si>
  <si>
    <t xml:space="preserve">     Clerk</t>
  </si>
  <si>
    <t>Signature</t>
  </si>
  <si>
    <t>Type Name</t>
  </si>
  <si>
    <t>NON HOMESTEAD OPERATING</t>
  </si>
  <si>
    <t xml:space="preserve">     Secretary        </t>
  </si>
  <si>
    <t xml:space="preserve">     Chairperson</t>
  </si>
  <si>
    <t xml:space="preserve">     President</t>
  </si>
  <si>
    <t>Eldon Clough</t>
  </si>
  <si>
    <t>* Under Truth in Taxation, MCL Section 211.24e, the governing body may decide to levy a rate which will not exceed the maximum authorized rate allowed in column 9.</t>
  </si>
  <si>
    <t>The requirements of MCL 211.24e must be met prior to levying an operating levy which is larger than the base tax rate but not larger than the rate in column 9.</t>
  </si>
  <si>
    <t>Tuscola</t>
  </si>
  <si>
    <t xml:space="preserve">Schools Dist. use Non-Homestead Rate </t>
  </si>
  <si>
    <t>Current Millage w/o Hearing</t>
  </si>
  <si>
    <r>
      <t xml:space="preserve">IMPORTANT: </t>
    </r>
    <r>
      <rPr>
        <sz val="8"/>
        <rFont val="Arial"/>
        <family val="2"/>
      </rPr>
      <t>See instructions on the reverse side regarding where to find the millage rate used in column (6)</t>
    </r>
  </si>
  <si>
    <t>Non-Home Operating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</si>
</sst>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409]dddd\,\ mmmm\ dd\,\ yyyy"/>
    <numFmt numFmtId="168" formatCode="[$-409]dd\-mmm\-yy;@"/>
    <numFmt numFmtId="169" formatCode="mmm\-yyyy"/>
    <numFmt numFmtId="170" formatCode="[$-409]mmmm\ d\,\ yyyy;@"/>
    <numFmt numFmtId="171" formatCode="#,##0.0000"/>
    <numFmt numFmtId="172" formatCode="[$-409]mmm\-yy;@"/>
  </numFmts>
  <fonts count="60">
    <font>
      <sz val="10"/>
      <name val="Arial"/>
      <family val="0"/>
    </font>
    <font>
      <b/>
      <sz val="10"/>
      <name val="Arial"/>
      <family val="0"/>
    </font>
    <font>
      <i/>
      <sz val="10"/>
      <name val="Arial"/>
      <family val="0"/>
    </font>
    <font>
      <b/>
      <i/>
      <sz val="10"/>
      <name val="Arial"/>
      <family val="0"/>
    </font>
    <font>
      <sz val="8"/>
      <name val="Arial"/>
      <family val="2"/>
    </font>
    <font>
      <b/>
      <sz val="16"/>
      <name val="Arial"/>
      <family val="2"/>
    </font>
    <font>
      <b/>
      <u val="double"/>
      <sz val="10"/>
      <name val="Arial"/>
      <family val="2"/>
    </font>
    <font>
      <u val="double"/>
      <sz val="10"/>
      <name val="Arial"/>
      <family val="2"/>
    </font>
    <font>
      <b/>
      <sz val="9"/>
      <name val="Arial"/>
      <family val="2"/>
    </font>
    <font>
      <sz val="6"/>
      <name val="Arial"/>
      <family val="2"/>
    </font>
    <font>
      <sz val="5"/>
      <name val="Arial"/>
      <family val="2"/>
    </font>
    <font>
      <sz val="7"/>
      <name val="Arial"/>
      <family val="2"/>
    </font>
    <font>
      <b/>
      <u val="single"/>
      <sz val="10"/>
      <name val="Arial"/>
      <family val="2"/>
    </font>
    <font>
      <u val="single"/>
      <sz val="10"/>
      <name val="Arial"/>
      <family val="2"/>
    </font>
    <font>
      <b/>
      <sz val="8"/>
      <name val="Arial"/>
      <family val="2"/>
    </font>
    <font>
      <b/>
      <sz val="11"/>
      <name val="Arial"/>
      <family val="2"/>
    </font>
    <font>
      <b/>
      <sz val="12"/>
      <name val="Arial"/>
      <family val="2"/>
    </font>
    <font>
      <b/>
      <sz val="11"/>
      <color indexed="10"/>
      <name val="Arial"/>
      <family val="2"/>
    </font>
    <font>
      <sz val="11"/>
      <name val="Arial"/>
      <family val="2"/>
    </font>
    <font>
      <sz val="9"/>
      <name val="Arial"/>
      <family val="2"/>
    </font>
    <font>
      <i/>
      <sz val="9"/>
      <name val="Arial"/>
      <family val="2"/>
    </font>
    <font>
      <b/>
      <sz val="10"/>
      <color indexed="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b/>
      <sz val="12"/>
      <color indexed="8"/>
      <name val="Arial"/>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3">
    <xf numFmtId="0" fontId="0" fillId="0" borderId="0" xfId="0" applyAlignment="1">
      <alignment/>
    </xf>
    <xf numFmtId="0" fontId="5" fillId="33" borderId="10" xfId="0" applyFont="1" applyFill="1" applyBorder="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protection/>
    </xf>
    <xf numFmtId="0" fontId="7" fillId="34" borderId="0" xfId="0" applyFont="1" applyFill="1" applyAlignment="1" applyProtection="1">
      <alignment/>
      <protection/>
    </xf>
    <xf numFmtId="0" fontId="0" fillId="34" borderId="0" xfId="0" applyFont="1" applyFill="1" applyAlignment="1" applyProtection="1">
      <alignment/>
      <protection/>
    </xf>
    <xf numFmtId="49" fontId="8" fillId="0" borderId="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vertical="top"/>
      <protection/>
    </xf>
    <xf numFmtId="0" fontId="10" fillId="0" borderId="0" xfId="0" applyFont="1" applyAlignment="1" applyProtection="1">
      <alignment vertical="top"/>
      <protection/>
    </xf>
    <xf numFmtId="0" fontId="1" fillId="0" borderId="0" xfId="0" applyFont="1" applyAlignment="1" applyProtection="1">
      <alignment/>
      <protection/>
    </xf>
    <xf numFmtId="0" fontId="11" fillId="0" borderId="11" xfId="0" applyFont="1" applyBorder="1" applyAlignment="1" applyProtection="1">
      <alignment vertical="top"/>
      <protection/>
    </xf>
    <xf numFmtId="0" fontId="11" fillId="0" borderId="12"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3" fontId="0" fillId="0" borderId="14" xfId="0" applyNumberFormat="1" applyBorder="1" applyAlignment="1" applyProtection="1">
      <alignment/>
      <protection/>
    </xf>
    <xf numFmtId="0" fontId="1" fillId="0" borderId="16" xfId="0" applyFont="1" applyFill="1" applyBorder="1" applyAlignment="1" applyProtection="1">
      <alignment horizontal="left"/>
      <protection/>
    </xf>
    <xf numFmtId="0" fontId="11" fillId="0" borderId="15" xfId="0" applyFont="1" applyBorder="1" applyAlignment="1" applyProtection="1">
      <alignment vertical="top"/>
      <protection/>
    </xf>
    <xf numFmtId="0" fontId="11" fillId="0" borderId="15" xfId="0" applyFont="1" applyBorder="1" applyAlignment="1" applyProtection="1">
      <alignment vertical="top" wrapText="1"/>
      <protection/>
    </xf>
    <xf numFmtId="0" fontId="11" fillId="0" borderId="14" xfId="0" applyFont="1" applyBorder="1" applyAlignment="1" applyProtection="1">
      <alignment vertical="top" wrapText="1"/>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vertical="top"/>
      <protection/>
    </xf>
    <xf numFmtId="0" fontId="14" fillId="0" borderId="17" xfId="0" applyFont="1" applyBorder="1" applyAlignment="1" applyProtection="1">
      <alignment vertical="center"/>
      <protection/>
    </xf>
    <xf numFmtId="0" fontId="0" fillId="0" borderId="18" xfId="0" applyBorder="1" applyAlignment="1" applyProtection="1">
      <alignment/>
      <protection/>
    </xf>
    <xf numFmtId="0" fontId="1" fillId="33" borderId="10" xfId="0" applyFont="1" applyFill="1" applyBorder="1" applyAlignment="1" applyProtection="1">
      <alignment horizontal="center" vertical="center"/>
      <protection/>
    </xf>
    <xf numFmtId="0" fontId="0" fillId="0" borderId="0" xfId="0" applyAlignment="1" applyProtection="1" quotePrefix="1">
      <alignment horizontal="center" vertical="center"/>
      <protection/>
    </xf>
    <xf numFmtId="0" fontId="4" fillId="0" borderId="14" xfId="0" applyFont="1" applyBorder="1" applyAlignment="1" applyProtection="1">
      <alignment horizontal="center" wrapText="1"/>
      <protection/>
    </xf>
    <xf numFmtId="0" fontId="4" fillId="0" borderId="0" xfId="0" applyFont="1" applyAlignment="1" applyProtection="1">
      <alignment horizontal="center" wrapText="1"/>
      <protection/>
    </xf>
    <xf numFmtId="0" fontId="15" fillId="0" borderId="10" xfId="0" applyFont="1" applyBorder="1" applyAlignment="1" applyProtection="1">
      <alignment horizontal="center" wrapText="1"/>
      <protection/>
    </xf>
    <xf numFmtId="0" fontId="16" fillId="0" borderId="10"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35" borderId="14" xfId="0" applyFont="1" applyFill="1" applyBorder="1" applyAlignment="1" applyProtection="1">
      <alignment horizontal="center" wrapText="1"/>
      <protection/>
    </xf>
    <xf numFmtId="0" fontId="14" fillId="35" borderId="14" xfId="0" applyFont="1" applyFill="1" applyBorder="1" applyAlignment="1" applyProtection="1">
      <alignment horizontal="center" wrapText="1"/>
      <protection/>
    </xf>
    <xf numFmtId="14" fontId="1" fillId="35" borderId="14" xfId="0" applyNumberFormat="1" applyFont="1" applyFill="1" applyBorder="1" applyAlignment="1" applyProtection="1">
      <alignment horizontal="centerContinuous"/>
      <protection/>
    </xf>
    <xf numFmtId="165" fontId="1" fillId="35" borderId="14" xfId="0" applyNumberFormat="1" applyFont="1" applyFill="1" applyBorder="1" applyAlignment="1" applyProtection="1">
      <alignment horizontal="center"/>
      <protection/>
    </xf>
    <xf numFmtId="165" fontId="1" fillId="0" borderId="14" xfId="0" applyNumberFormat="1" applyFont="1" applyFill="1" applyBorder="1" applyAlignment="1" applyProtection="1">
      <alignment horizontal="center"/>
      <protection/>
    </xf>
    <xf numFmtId="1" fontId="1" fillId="35" borderId="14" xfId="0" applyNumberFormat="1" applyFont="1" applyFill="1" applyBorder="1" applyAlignment="1" applyProtection="1">
      <alignment horizontal="centerContinuous"/>
      <protection/>
    </xf>
    <xf numFmtId="3" fontId="1" fillId="0" borderId="0" xfId="0" applyNumberFormat="1" applyFont="1" applyAlignment="1" applyProtection="1">
      <alignment horizontal="right"/>
      <protection/>
    </xf>
    <xf numFmtId="165" fontId="1" fillId="33" borderId="0" xfId="0" applyNumberFormat="1" applyFont="1" applyFill="1" applyAlignment="1" applyProtection="1">
      <alignment horizontal="center"/>
      <protection/>
    </xf>
    <xf numFmtId="3" fontId="1" fillId="0" borderId="0" xfId="0" applyNumberFormat="1" applyFont="1" applyAlignment="1" applyProtection="1">
      <alignment/>
      <protection/>
    </xf>
    <xf numFmtId="10" fontId="1" fillId="0" borderId="0" xfId="57" applyNumberFormat="1" applyFont="1" applyAlignment="1" applyProtection="1">
      <alignment/>
      <protection/>
    </xf>
    <xf numFmtId="0" fontId="1" fillId="0" borderId="0" xfId="0" applyFont="1" applyAlignment="1" applyProtection="1">
      <alignment/>
      <protection/>
    </xf>
    <xf numFmtId="0" fontId="0" fillId="0" borderId="14" xfId="0" applyBorder="1" applyAlignment="1" applyProtection="1">
      <alignment horizontal="centerContinuous"/>
      <protection/>
    </xf>
    <xf numFmtId="3" fontId="1" fillId="0" borderId="19" xfId="0" applyNumberFormat="1" applyFont="1" applyBorder="1" applyAlignment="1" applyProtection="1">
      <alignment horizontal="right"/>
      <protection/>
    </xf>
    <xf numFmtId="165" fontId="1" fillId="33" borderId="19" xfId="0" applyNumberFormat="1" applyFont="1" applyFill="1" applyBorder="1" applyAlignment="1" applyProtection="1">
      <alignment horizontal="center"/>
      <protection/>
    </xf>
    <xf numFmtId="3" fontId="1" fillId="0" borderId="19" xfId="0" applyNumberFormat="1" applyFont="1" applyBorder="1" applyAlignment="1" applyProtection="1">
      <alignment/>
      <protection/>
    </xf>
    <xf numFmtId="10" fontId="1" fillId="0" borderId="19" xfId="57" applyNumberFormat="1" applyFont="1" applyBorder="1" applyAlignment="1" applyProtection="1">
      <alignment/>
      <protection/>
    </xf>
    <xf numFmtId="0" fontId="1" fillId="0" borderId="19" xfId="0" applyFont="1" applyBorder="1" applyAlignment="1" applyProtection="1">
      <alignment/>
      <protection/>
    </xf>
    <xf numFmtId="171" fontId="1" fillId="0" borderId="0" xfId="0" applyNumberFormat="1" applyFont="1" applyAlignment="1" applyProtection="1">
      <alignment horizontal="center"/>
      <protection/>
    </xf>
    <xf numFmtId="165" fontId="1" fillId="0" borderId="0" xfId="0" applyNumberFormat="1" applyFont="1" applyAlignment="1" applyProtection="1">
      <alignment/>
      <protection/>
    </xf>
    <xf numFmtId="0" fontId="0" fillId="0" borderId="12" xfId="0" applyBorder="1" applyAlignment="1" applyProtection="1">
      <alignment vertical="top"/>
      <protection/>
    </xf>
    <xf numFmtId="0" fontId="0" fillId="0" borderId="20" xfId="0" applyBorder="1" applyAlignment="1" applyProtection="1">
      <alignment/>
      <protection/>
    </xf>
    <xf numFmtId="0" fontId="0" fillId="0" borderId="15" xfId="0" applyBorder="1" applyAlignment="1" applyProtection="1">
      <alignment horizontal="left"/>
      <protection/>
    </xf>
    <xf numFmtId="165" fontId="18" fillId="0" borderId="21" xfId="0" applyNumberFormat="1" applyFont="1" applyBorder="1" applyAlignment="1" applyProtection="1">
      <alignment horizontal="center"/>
      <protection/>
    </xf>
    <xf numFmtId="0" fontId="19" fillId="0" borderId="0" xfId="0" applyFont="1" applyAlignment="1" applyProtection="1">
      <alignment/>
      <protection/>
    </xf>
    <xf numFmtId="0" fontId="19" fillId="0" borderId="0" xfId="0" applyFont="1" applyAlignment="1" applyProtection="1">
      <alignment vertical="top"/>
      <protection/>
    </xf>
    <xf numFmtId="0" fontId="0" fillId="0" borderId="22" xfId="0" applyBorder="1" applyAlignment="1" applyProtection="1">
      <alignment/>
      <protection/>
    </xf>
    <xf numFmtId="165" fontId="18" fillId="0" borderId="23" xfId="0" applyNumberFormat="1" applyFont="1" applyBorder="1" applyAlignment="1" applyProtection="1">
      <alignment horizontal="center"/>
      <protection/>
    </xf>
    <xf numFmtId="0" fontId="4" fillId="0" borderId="0" xfId="0" applyFont="1" applyAlignment="1" applyProtection="1">
      <alignment/>
      <protection/>
    </xf>
    <xf numFmtId="0" fontId="0" fillId="0" borderId="22" xfId="0" applyFont="1" applyBorder="1" applyAlignment="1" applyProtection="1">
      <alignment/>
      <protection/>
    </xf>
    <xf numFmtId="165" fontId="17" fillId="0" borderId="0" xfId="0" applyNumberFormat="1" applyFont="1" applyAlignment="1" applyProtection="1">
      <alignment horizontal="center"/>
      <protection/>
    </xf>
    <xf numFmtId="0" fontId="4" fillId="0" borderId="14" xfId="0" applyFont="1" applyBorder="1" applyAlignment="1" applyProtection="1">
      <alignment/>
      <protection/>
    </xf>
    <xf numFmtId="0" fontId="0" fillId="0" borderId="16" xfId="0" applyBorder="1" applyAlignment="1" applyProtection="1">
      <alignment/>
      <protection/>
    </xf>
    <xf numFmtId="0" fontId="20" fillId="0" borderId="0" xfId="0" applyFont="1" applyAlignment="1" applyProtection="1" quotePrefix="1">
      <alignment/>
      <protection/>
    </xf>
    <xf numFmtId="0" fontId="20" fillId="0" borderId="0" xfId="0" applyFont="1" applyAlignment="1" applyProtection="1">
      <alignment/>
      <protection/>
    </xf>
    <xf numFmtId="0" fontId="5" fillId="33" borderId="10" xfId="0" applyFont="1" applyFill="1" applyBorder="1" applyAlignment="1" applyProtection="1">
      <alignment horizontal="center"/>
      <protection locked="0"/>
    </xf>
    <xf numFmtId="0" fontId="6" fillId="34" borderId="0" xfId="0" applyFont="1" applyFill="1" applyAlignment="1">
      <alignment/>
    </xf>
    <xf numFmtId="0" fontId="7" fillId="34" borderId="0" xfId="0" applyFont="1" applyFill="1" applyAlignment="1">
      <alignment/>
    </xf>
    <xf numFmtId="0" fontId="0" fillId="34" borderId="0" xfId="0" applyFont="1" applyFill="1" applyAlignment="1">
      <alignment/>
    </xf>
    <xf numFmtId="0" fontId="0" fillId="0" borderId="0" xfId="0"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0" fillId="0" borderId="0" xfId="0" applyFont="1" applyFill="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vertical="top"/>
    </xf>
    <xf numFmtId="0" fontId="10" fillId="0" borderId="0" xfId="0" applyFont="1" applyAlignment="1">
      <alignment vertical="top"/>
    </xf>
    <xf numFmtId="0" fontId="1" fillId="0" borderId="0" xfId="0" applyFont="1" applyAlignment="1">
      <alignment/>
    </xf>
    <xf numFmtId="0" fontId="11" fillId="0" borderId="11" xfId="0" applyFont="1" applyBorder="1" applyAlignment="1">
      <alignment vertical="top"/>
    </xf>
    <xf numFmtId="0" fontId="11"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3" fontId="0" fillId="0" borderId="14" xfId="0" applyNumberFormat="1" applyBorder="1" applyAlignment="1">
      <alignment/>
    </xf>
    <xf numFmtId="0" fontId="1" fillId="0" borderId="16" xfId="0" applyFont="1" applyFill="1" applyBorder="1" applyAlignment="1" applyProtection="1">
      <alignment horizontal="left"/>
      <protection locked="0"/>
    </xf>
    <xf numFmtId="0" fontId="11" fillId="0" borderId="15" xfId="0" applyFont="1" applyBorder="1" applyAlignment="1">
      <alignment vertical="top"/>
    </xf>
    <xf numFmtId="0" fontId="11" fillId="0" borderId="15" xfId="0" applyFont="1" applyBorder="1" applyAlignment="1">
      <alignment vertical="top" wrapText="1"/>
    </xf>
    <xf numFmtId="0" fontId="11" fillId="0" borderId="14" xfId="0" applyFont="1" applyBorder="1" applyAlignment="1">
      <alignment vertical="top" wrapText="1"/>
    </xf>
    <xf numFmtId="0" fontId="1" fillId="36" borderId="0" xfId="0" applyFont="1" applyFill="1" applyAlignment="1">
      <alignment/>
    </xf>
    <xf numFmtId="0" fontId="13" fillId="36" borderId="0" xfId="0" applyFont="1" applyFill="1" applyAlignment="1">
      <alignment/>
    </xf>
    <xf numFmtId="0" fontId="4" fillId="0" borderId="0" xfId="0" applyFont="1" applyAlignment="1">
      <alignment/>
    </xf>
    <xf numFmtId="0" fontId="0" fillId="36" borderId="0" xfId="0" applyFill="1" applyAlignment="1">
      <alignment/>
    </xf>
    <xf numFmtId="0" fontId="4" fillId="0" borderId="0" xfId="0" applyFont="1" applyAlignment="1">
      <alignment vertical="top"/>
    </xf>
    <xf numFmtId="0" fontId="21" fillId="0" borderId="0" xfId="0" applyFont="1" applyAlignment="1">
      <alignment/>
    </xf>
    <xf numFmtId="0" fontId="14" fillId="0" borderId="17" xfId="0" applyFont="1" applyBorder="1" applyAlignment="1">
      <alignment vertical="center"/>
    </xf>
    <xf numFmtId="0" fontId="0" fillId="0" borderId="18" xfId="0" applyBorder="1" applyAlignment="1">
      <alignment/>
    </xf>
    <xf numFmtId="165" fontId="1" fillId="33" borderId="10" xfId="0" applyNumberFormat="1" applyFont="1" applyFill="1" applyBorder="1" applyAlignment="1" applyProtection="1">
      <alignment horizontal="center" vertical="center"/>
      <protection locked="0"/>
    </xf>
    <xf numFmtId="0" fontId="0" fillId="0" borderId="0" xfId="0" applyAlignment="1" quotePrefix="1">
      <alignment horizontal="center" vertical="center"/>
    </xf>
    <xf numFmtId="0" fontId="4" fillId="0" borderId="14" xfId="0" applyFont="1" applyBorder="1" applyAlignment="1">
      <alignment horizontal="center" wrapText="1"/>
    </xf>
    <xf numFmtId="0" fontId="4" fillId="0" borderId="0" xfId="0" applyFont="1" applyAlignment="1">
      <alignment horizont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 fillId="0" borderId="10" xfId="0" applyFont="1" applyBorder="1" applyAlignment="1">
      <alignment horizontal="center" wrapText="1"/>
    </xf>
    <xf numFmtId="0" fontId="1" fillId="35" borderId="14" xfId="0" applyFont="1" applyFill="1" applyBorder="1" applyAlignment="1" applyProtection="1">
      <alignment horizontal="center" wrapText="1"/>
      <protection locked="0"/>
    </xf>
    <xf numFmtId="0" fontId="14" fillId="35" borderId="14" xfId="0" applyFont="1" applyFill="1" applyBorder="1" applyAlignment="1" applyProtection="1">
      <alignment horizontal="center" wrapText="1"/>
      <protection locked="0"/>
    </xf>
    <xf numFmtId="14" fontId="1" fillId="35" borderId="14" xfId="0" applyNumberFormat="1" applyFont="1" applyFill="1" applyBorder="1" applyAlignment="1" applyProtection="1">
      <alignment horizontal="centerContinuous"/>
      <protection locked="0"/>
    </xf>
    <xf numFmtId="165" fontId="1" fillId="35" borderId="14" xfId="0" applyNumberFormat="1" applyFont="1" applyFill="1" applyBorder="1" applyAlignment="1" applyProtection="1">
      <alignment horizontal="center"/>
      <protection locked="0"/>
    </xf>
    <xf numFmtId="1" fontId="0" fillId="0" borderId="0" xfId="0" applyNumberFormat="1" applyAlignment="1">
      <alignment/>
    </xf>
    <xf numFmtId="1" fontId="1" fillId="35" borderId="14" xfId="0" applyNumberFormat="1" applyFont="1" applyFill="1" applyBorder="1" applyAlignment="1" applyProtection="1">
      <alignment horizontal="centerContinuous"/>
      <protection locked="0"/>
    </xf>
    <xf numFmtId="3" fontId="1" fillId="0" borderId="0" xfId="0" applyNumberFormat="1" applyFont="1" applyAlignment="1">
      <alignment horizontal="right"/>
    </xf>
    <xf numFmtId="165" fontId="1" fillId="33" borderId="0" xfId="0" applyNumberFormat="1" applyFont="1" applyFill="1" applyAlignment="1" applyProtection="1">
      <alignment horizontal="center"/>
      <protection locked="0"/>
    </xf>
    <xf numFmtId="171" fontId="1" fillId="0" borderId="0" xfId="0" applyNumberFormat="1" applyFont="1" applyAlignment="1">
      <alignment horizontal="center"/>
    </xf>
    <xf numFmtId="3" fontId="1" fillId="0" borderId="0" xfId="0" applyNumberFormat="1" applyFont="1" applyAlignment="1">
      <alignment/>
    </xf>
    <xf numFmtId="10" fontId="1" fillId="0" borderId="0" xfId="57" applyNumberFormat="1" applyFont="1" applyAlignment="1">
      <alignment/>
    </xf>
    <xf numFmtId="171" fontId="1" fillId="0" borderId="0" xfId="0" applyNumberFormat="1" applyFont="1" applyAlignment="1">
      <alignment/>
    </xf>
    <xf numFmtId="3" fontId="1" fillId="0" borderId="19" xfId="0" applyNumberFormat="1" applyFont="1" applyBorder="1" applyAlignment="1">
      <alignment horizontal="right"/>
    </xf>
    <xf numFmtId="165" fontId="1" fillId="33" borderId="19" xfId="0" applyNumberFormat="1" applyFont="1" applyFill="1" applyBorder="1" applyAlignment="1" applyProtection="1">
      <alignment horizontal="center"/>
      <protection locked="0"/>
    </xf>
    <xf numFmtId="171" fontId="1" fillId="0" borderId="19" xfId="0" applyNumberFormat="1" applyFont="1" applyBorder="1" applyAlignment="1">
      <alignment horizontal="center"/>
    </xf>
    <xf numFmtId="3" fontId="1" fillId="0" borderId="19" xfId="0" applyNumberFormat="1" applyFont="1" applyBorder="1" applyAlignment="1">
      <alignment/>
    </xf>
    <xf numFmtId="10" fontId="1" fillId="0" borderId="19" xfId="57" applyNumberFormat="1" applyFont="1" applyBorder="1" applyAlignment="1">
      <alignment/>
    </xf>
    <xf numFmtId="171" fontId="1" fillId="0" borderId="19" xfId="0" applyNumberFormat="1" applyFont="1" applyBorder="1" applyAlignment="1">
      <alignment/>
    </xf>
    <xf numFmtId="165" fontId="1" fillId="0" borderId="0" xfId="0" applyNumberFormat="1" applyFont="1" applyAlignment="1">
      <alignment/>
    </xf>
    <xf numFmtId="0" fontId="0" fillId="0" borderId="12" xfId="0" applyBorder="1" applyAlignment="1">
      <alignment vertical="top"/>
    </xf>
    <xf numFmtId="0" fontId="0" fillId="0" borderId="20" xfId="0" applyBorder="1" applyAlignment="1">
      <alignment/>
    </xf>
    <xf numFmtId="0" fontId="0" fillId="0" borderId="15" xfId="0" applyBorder="1" applyAlignment="1">
      <alignment horizontal="left"/>
    </xf>
    <xf numFmtId="165" fontId="18" fillId="0" borderId="21" xfId="0" applyNumberFormat="1" applyFont="1" applyBorder="1" applyAlignment="1">
      <alignment horizontal="center"/>
    </xf>
    <xf numFmtId="0" fontId="19" fillId="0" borderId="0" xfId="0" applyFont="1" applyAlignment="1">
      <alignment/>
    </xf>
    <xf numFmtId="3" fontId="1" fillId="0" borderId="0" xfId="0" applyNumberFormat="1" applyFont="1" applyAlignment="1">
      <alignment horizontal="left"/>
    </xf>
    <xf numFmtId="0" fontId="19" fillId="0" borderId="0" xfId="0" applyFont="1" applyAlignment="1">
      <alignment vertical="top"/>
    </xf>
    <xf numFmtId="0" fontId="0" fillId="0" borderId="22" xfId="0" applyBorder="1" applyAlignment="1">
      <alignment/>
    </xf>
    <xf numFmtId="165" fontId="18" fillId="0" borderId="23" xfId="0" applyNumberFormat="1" applyFont="1" applyBorder="1" applyAlignment="1">
      <alignment horizontal="center"/>
    </xf>
    <xf numFmtId="0" fontId="4" fillId="0" borderId="0" xfId="0" applyFont="1" applyAlignment="1">
      <alignment/>
    </xf>
    <xf numFmtId="0" fontId="0" fillId="0" borderId="22" xfId="0" applyFont="1" applyBorder="1" applyAlignment="1">
      <alignment/>
    </xf>
    <xf numFmtId="165" fontId="17" fillId="0" borderId="0" xfId="0" applyNumberFormat="1" applyFont="1" applyAlignment="1">
      <alignment horizontal="center"/>
    </xf>
    <xf numFmtId="0" fontId="4" fillId="0" borderId="14" xfId="0" applyFont="1" applyBorder="1" applyAlignment="1">
      <alignment/>
    </xf>
    <xf numFmtId="0" fontId="0" fillId="0" borderId="16" xfId="0" applyBorder="1" applyAlignment="1">
      <alignment/>
    </xf>
    <xf numFmtId="0" fontId="20" fillId="0" borderId="0" xfId="0" applyFont="1" applyAlignment="1" quotePrefix="1">
      <alignment/>
    </xf>
    <xf numFmtId="0" fontId="20" fillId="0" borderId="0" xfId="0" applyFont="1" applyAlignment="1">
      <alignment/>
    </xf>
    <xf numFmtId="0" fontId="1" fillId="0" borderId="15" xfId="0" applyFont="1" applyBorder="1" applyAlignment="1" applyProtection="1">
      <alignment horizontal="center"/>
      <protection/>
    </xf>
    <xf numFmtId="0" fontId="1" fillId="0" borderId="14" xfId="0" applyFont="1" applyBorder="1" applyAlignment="1" applyProtection="1">
      <alignment horizontal="center"/>
      <protection/>
    </xf>
    <xf numFmtId="3" fontId="1" fillId="35" borderId="14" xfId="0" applyNumberFormat="1" applyFont="1" applyFill="1" applyBorder="1" applyAlignment="1" applyProtection="1">
      <alignment horizontal="center"/>
      <protection/>
    </xf>
    <xf numFmtId="3" fontId="1" fillId="35" borderId="16" xfId="0" applyNumberFormat="1" applyFont="1" applyFill="1" applyBorder="1" applyAlignment="1" applyProtection="1">
      <alignment horizontal="center"/>
      <protection/>
    </xf>
    <xf numFmtId="0" fontId="19" fillId="0" borderId="0" xfId="0" applyFont="1" applyAlignment="1" applyProtection="1">
      <alignment wrapText="1"/>
      <protection/>
    </xf>
    <xf numFmtId="0" fontId="0" fillId="0" borderId="0" xfId="0" applyAlignment="1" applyProtection="1">
      <alignment wrapText="1"/>
      <protection/>
    </xf>
    <xf numFmtId="0" fontId="14" fillId="0" borderId="0" xfId="0" applyFont="1" applyAlignment="1" applyProtection="1">
      <alignment/>
      <protection/>
    </xf>
    <xf numFmtId="0" fontId="0" fillId="0" borderId="0" xfId="0" applyAlignment="1" applyProtection="1">
      <alignment/>
      <protection/>
    </xf>
    <xf numFmtId="0" fontId="11" fillId="0" borderId="11" xfId="0" applyFont="1" applyBorder="1" applyAlignment="1" applyProtection="1">
      <alignment horizontal="left" vertical="top" wrapText="1"/>
      <protection/>
    </xf>
    <xf numFmtId="0" fontId="11" fillId="0" borderId="12"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 fillId="35" borderId="15"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3" fontId="1" fillId="35" borderId="14" xfId="0" applyNumberFormat="1" applyFont="1" applyFill="1" applyBorder="1" applyAlignment="1" applyProtection="1">
      <alignment horizontal="center" vertical="top" wrapText="1"/>
      <protection/>
    </xf>
    <xf numFmtId="3" fontId="1" fillId="35" borderId="16" xfId="0" applyNumberFormat="1" applyFont="1" applyFill="1" applyBorder="1" applyAlignment="1" applyProtection="1">
      <alignment horizontal="center" vertical="top" wrapText="1"/>
      <protection/>
    </xf>
    <xf numFmtId="0" fontId="1" fillId="35" borderId="16" xfId="0" applyFont="1" applyFill="1" applyBorder="1" applyAlignment="1" applyProtection="1">
      <alignment horizontal="center"/>
      <protection/>
    </xf>
    <xf numFmtId="14" fontId="1" fillId="35" borderId="15" xfId="0" applyNumberFormat="1" applyFont="1" applyFill="1" applyBorder="1" applyAlignment="1" applyProtection="1">
      <alignment horizontal="center"/>
      <protection/>
    </xf>
    <xf numFmtId="0" fontId="17" fillId="0" borderId="0" xfId="0" applyFont="1" applyAlignment="1" applyProtection="1">
      <alignment horizontal="center" wrapText="1"/>
      <protection/>
    </xf>
    <xf numFmtId="14" fontId="1" fillId="35" borderId="14" xfId="0" applyNumberFormat="1" applyFont="1" applyFill="1" applyBorder="1" applyAlignment="1" applyProtection="1">
      <alignment horizontal="center"/>
      <protection/>
    </xf>
    <xf numFmtId="0" fontId="1" fillId="0" borderId="15" xfId="0" applyFont="1" applyBorder="1" applyAlignment="1">
      <alignment horizontal="center"/>
    </xf>
    <xf numFmtId="0" fontId="1" fillId="0" borderId="14" xfId="0" applyFont="1" applyBorder="1" applyAlignment="1">
      <alignment horizontal="center"/>
    </xf>
    <xf numFmtId="3" fontId="1" fillId="35" borderId="14" xfId="0" applyNumberFormat="1" applyFont="1" applyFill="1" applyBorder="1" applyAlignment="1" applyProtection="1">
      <alignment horizontal="center"/>
      <protection locked="0"/>
    </xf>
    <xf numFmtId="3" fontId="1" fillId="35" borderId="16" xfId="0" applyNumberFormat="1" applyFont="1" applyFill="1" applyBorder="1" applyAlignment="1" applyProtection="1">
      <alignment horizontal="center"/>
      <protection locked="0"/>
    </xf>
    <xf numFmtId="3" fontId="1" fillId="35" borderId="14" xfId="0" applyNumberFormat="1" applyFont="1" applyFill="1" applyBorder="1" applyAlignment="1" applyProtection="1">
      <alignment horizontal="center" vertical="top" wrapText="1"/>
      <protection locked="0"/>
    </xf>
    <xf numFmtId="3" fontId="1" fillId="35" borderId="16" xfId="0" applyNumberFormat="1" applyFont="1" applyFill="1" applyBorder="1" applyAlignment="1" applyProtection="1">
      <alignment horizontal="center" vertical="top" wrapText="1"/>
      <protection locked="0"/>
    </xf>
    <xf numFmtId="0" fontId="17" fillId="0" borderId="0" xfId="0" applyFont="1" applyAlignment="1">
      <alignment horizontal="center"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 fillId="35" borderId="15" xfId="0" applyFont="1" applyFill="1" applyBorder="1" applyAlignment="1" applyProtection="1">
      <alignment horizontal="center"/>
      <protection locked="0"/>
    </xf>
    <xf numFmtId="0" fontId="1" fillId="35" borderId="14" xfId="0" applyFont="1" applyFill="1" applyBorder="1" applyAlignment="1" applyProtection="1">
      <alignment horizontal="center"/>
      <protection locked="0"/>
    </xf>
    <xf numFmtId="0" fontId="1" fillId="35" borderId="16" xfId="0" applyFont="1" applyFill="1" applyBorder="1" applyAlignment="1" applyProtection="1">
      <alignment horizontal="center"/>
      <protection locked="0"/>
    </xf>
    <xf numFmtId="14" fontId="1" fillId="35" borderId="14" xfId="0" applyNumberFormat="1" applyFont="1" applyFill="1" applyBorder="1" applyAlignment="1" applyProtection="1">
      <alignment horizontal="center"/>
      <protection locked="0"/>
    </xf>
    <xf numFmtId="0" fontId="19" fillId="0" borderId="0" xfId="0" applyFont="1" applyAlignment="1">
      <alignment wrapText="1"/>
    </xf>
    <xf numFmtId="0" fontId="0" fillId="0" borderId="0" xfId="0" applyAlignment="1">
      <alignment wrapText="1"/>
    </xf>
    <xf numFmtId="0" fontId="22" fillId="0" borderId="24" xfId="0" applyFont="1" applyBorder="1" applyAlignment="1">
      <alignment horizontal="center"/>
    </xf>
    <xf numFmtId="14" fontId="1" fillId="35" borderId="15" xfId="0" applyNumberFormat="1" applyFont="1" applyFill="1" applyBorder="1" applyAlignment="1" applyProtection="1">
      <alignment horizontal="center"/>
      <protection locked="0"/>
    </xf>
    <xf numFmtId="0" fontId="14"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47625</xdr:rowOff>
    </xdr:from>
    <xdr:to>
      <xdr:col>0</xdr:col>
      <xdr:colOff>104775</xdr:colOff>
      <xdr:row>29</xdr:row>
      <xdr:rowOff>152400</xdr:rowOff>
    </xdr:to>
    <xdr:sp>
      <xdr:nvSpPr>
        <xdr:cNvPr id="1" name="Rectangle 1"/>
        <xdr:cNvSpPr>
          <a:spLocks/>
        </xdr:cNvSpPr>
      </xdr:nvSpPr>
      <xdr:spPr>
        <a:xfrm>
          <a:off x="38100" y="6905625"/>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30</xdr:row>
      <xdr:rowOff>47625</xdr:rowOff>
    </xdr:from>
    <xdr:to>
      <xdr:col>0</xdr:col>
      <xdr:colOff>104775</xdr:colOff>
      <xdr:row>30</xdr:row>
      <xdr:rowOff>133350</xdr:rowOff>
    </xdr:to>
    <xdr:sp>
      <xdr:nvSpPr>
        <xdr:cNvPr id="2" name="Rectangle 2"/>
        <xdr:cNvSpPr>
          <a:spLocks/>
        </xdr:cNvSpPr>
      </xdr:nvSpPr>
      <xdr:spPr>
        <a:xfrm>
          <a:off x="38100" y="71056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3" name="Rectangle 3"/>
        <xdr:cNvSpPr>
          <a:spLocks/>
        </xdr:cNvSpPr>
      </xdr:nvSpPr>
      <xdr:spPr>
        <a:xfrm>
          <a:off x="38100" y="72675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47625</xdr:rowOff>
    </xdr:from>
    <xdr:to>
      <xdr:col>0</xdr:col>
      <xdr:colOff>104775</xdr:colOff>
      <xdr:row>32</xdr:row>
      <xdr:rowOff>133350</xdr:rowOff>
    </xdr:to>
    <xdr:sp>
      <xdr:nvSpPr>
        <xdr:cNvPr id="4" name="Rectangle 4"/>
        <xdr:cNvSpPr>
          <a:spLocks/>
        </xdr:cNvSpPr>
      </xdr:nvSpPr>
      <xdr:spPr>
        <a:xfrm>
          <a:off x="38100" y="742950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5" name="Rectangle 5"/>
        <xdr:cNvSpPr>
          <a:spLocks/>
        </xdr:cNvSpPr>
      </xdr:nvSpPr>
      <xdr:spPr>
        <a:xfrm>
          <a:off x="38100" y="72675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xdr:row>
      <xdr:rowOff>47625</xdr:rowOff>
    </xdr:from>
    <xdr:to>
      <xdr:col>0</xdr:col>
      <xdr:colOff>104775</xdr:colOff>
      <xdr:row>29</xdr:row>
      <xdr:rowOff>152400</xdr:rowOff>
    </xdr:to>
    <xdr:sp>
      <xdr:nvSpPr>
        <xdr:cNvPr id="6" name="Rectangle 6"/>
        <xdr:cNvSpPr>
          <a:spLocks/>
        </xdr:cNvSpPr>
      </xdr:nvSpPr>
      <xdr:spPr>
        <a:xfrm>
          <a:off x="38100" y="6905625"/>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47625</xdr:rowOff>
    </xdr:from>
    <xdr:to>
      <xdr:col>0</xdr:col>
      <xdr:colOff>104775</xdr:colOff>
      <xdr:row>29</xdr:row>
      <xdr:rowOff>152400</xdr:rowOff>
    </xdr:to>
    <xdr:sp>
      <xdr:nvSpPr>
        <xdr:cNvPr id="1" name="Rectangle 1"/>
        <xdr:cNvSpPr>
          <a:spLocks/>
        </xdr:cNvSpPr>
      </xdr:nvSpPr>
      <xdr:spPr>
        <a:xfrm>
          <a:off x="38100" y="6896100"/>
          <a:ext cx="66675" cy="104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30</xdr:row>
      <xdr:rowOff>47625</xdr:rowOff>
    </xdr:from>
    <xdr:to>
      <xdr:col>0</xdr:col>
      <xdr:colOff>104775</xdr:colOff>
      <xdr:row>30</xdr:row>
      <xdr:rowOff>133350</xdr:rowOff>
    </xdr:to>
    <xdr:sp>
      <xdr:nvSpPr>
        <xdr:cNvPr id="2" name="Rectangle 2"/>
        <xdr:cNvSpPr>
          <a:spLocks/>
        </xdr:cNvSpPr>
      </xdr:nvSpPr>
      <xdr:spPr>
        <a:xfrm>
          <a:off x="38100" y="709612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3" name="Rectangle 3"/>
        <xdr:cNvSpPr>
          <a:spLocks/>
        </xdr:cNvSpPr>
      </xdr:nvSpPr>
      <xdr:spPr>
        <a:xfrm>
          <a:off x="38100" y="72580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47625</xdr:rowOff>
    </xdr:from>
    <xdr:to>
      <xdr:col>0</xdr:col>
      <xdr:colOff>104775</xdr:colOff>
      <xdr:row>32</xdr:row>
      <xdr:rowOff>133350</xdr:rowOff>
    </xdr:to>
    <xdr:sp>
      <xdr:nvSpPr>
        <xdr:cNvPr id="4" name="Rectangle 4"/>
        <xdr:cNvSpPr>
          <a:spLocks/>
        </xdr:cNvSpPr>
      </xdr:nvSpPr>
      <xdr:spPr>
        <a:xfrm>
          <a:off x="38100" y="7419975"/>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47625</xdr:rowOff>
    </xdr:from>
    <xdr:to>
      <xdr:col>0</xdr:col>
      <xdr:colOff>104775</xdr:colOff>
      <xdr:row>31</xdr:row>
      <xdr:rowOff>133350</xdr:rowOff>
    </xdr:to>
    <xdr:sp>
      <xdr:nvSpPr>
        <xdr:cNvPr id="5" name="Rectangle 5"/>
        <xdr:cNvSpPr>
          <a:spLocks/>
        </xdr:cNvSpPr>
      </xdr:nvSpPr>
      <xdr:spPr>
        <a:xfrm>
          <a:off x="38100" y="7258050"/>
          <a:ext cx="66675"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15</xdr:row>
      <xdr:rowOff>19050</xdr:rowOff>
    </xdr:from>
    <xdr:to>
      <xdr:col>9</xdr:col>
      <xdr:colOff>19050</xdr:colOff>
      <xdr:row>17</xdr:row>
      <xdr:rowOff>133350</xdr:rowOff>
    </xdr:to>
    <xdr:sp>
      <xdr:nvSpPr>
        <xdr:cNvPr id="6" name="Oval 6"/>
        <xdr:cNvSpPr>
          <a:spLocks/>
        </xdr:cNvSpPr>
      </xdr:nvSpPr>
      <xdr:spPr>
        <a:xfrm>
          <a:off x="3248025" y="3267075"/>
          <a:ext cx="657225"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15</xdr:row>
      <xdr:rowOff>19050</xdr:rowOff>
    </xdr:from>
    <xdr:to>
      <xdr:col>11</xdr:col>
      <xdr:colOff>57150</xdr:colOff>
      <xdr:row>17</xdr:row>
      <xdr:rowOff>133350</xdr:rowOff>
    </xdr:to>
    <xdr:sp>
      <xdr:nvSpPr>
        <xdr:cNvPr id="7" name="Oval 7"/>
        <xdr:cNvSpPr>
          <a:spLocks/>
        </xdr:cNvSpPr>
      </xdr:nvSpPr>
      <xdr:spPr>
        <a:xfrm>
          <a:off x="4086225" y="3267075"/>
          <a:ext cx="657225" cy="762000"/>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15</xdr:row>
      <xdr:rowOff>9525</xdr:rowOff>
    </xdr:from>
    <xdr:to>
      <xdr:col>15</xdr:col>
      <xdr:colOff>47625</xdr:colOff>
      <xdr:row>17</xdr:row>
      <xdr:rowOff>133350</xdr:rowOff>
    </xdr:to>
    <xdr:sp>
      <xdr:nvSpPr>
        <xdr:cNvPr id="8" name="Oval 8"/>
        <xdr:cNvSpPr>
          <a:spLocks/>
        </xdr:cNvSpPr>
      </xdr:nvSpPr>
      <xdr:spPr>
        <a:xfrm>
          <a:off x="5667375" y="3257550"/>
          <a:ext cx="666750" cy="771525"/>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15</xdr:row>
      <xdr:rowOff>19050</xdr:rowOff>
    </xdr:from>
    <xdr:to>
      <xdr:col>13</xdr:col>
      <xdr:colOff>57150</xdr:colOff>
      <xdr:row>17</xdr:row>
      <xdr:rowOff>133350</xdr:rowOff>
    </xdr:to>
    <xdr:sp>
      <xdr:nvSpPr>
        <xdr:cNvPr id="9" name="Oval 9"/>
        <xdr:cNvSpPr>
          <a:spLocks/>
        </xdr:cNvSpPr>
      </xdr:nvSpPr>
      <xdr:spPr>
        <a:xfrm>
          <a:off x="4886325" y="3267075"/>
          <a:ext cx="657225"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15</xdr:row>
      <xdr:rowOff>19050</xdr:rowOff>
    </xdr:from>
    <xdr:to>
      <xdr:col>17</xdr:col>
      <xdr:colOff>66675</xdr:colOff>
      <xdr:row>17</xdr:row>
      <xdr:rowOff>133350</xdr:rowOff>
    </xdr:to>
    <xdr:sp>
      <xdr:nvSpPr>
        <xdr:cNvPr id="10" name="Oval 10"/>
        <xdr:cNvSpPr>
          <a:spLocks/>
        </xdr:cNvSpPr>
      </xdr:nvSpPr>
      <xdr:spPr>
        <a:xfrm>
          <a:off x="6486525" y="3267075"/>
          <a:ext cx="666750" cy="762000"/>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85725</xdr:colOff>
      <xdr:row>15</xdr:row>
      <xdr:rowOff>0</xdr:rowOff>
    </xdr:from>
    <xdr:to>
      <xdr:col>21</xdr:col>
      <xdr:colOff>66675</xdr:colOff>
      <xdr:row>17</xdr:row>
      <xdr:rowOff>123825</xdr:rowOff>
    </xdr:to>
    <xdr:sp>
      <xdr:nvSpPr>
        <xdr:cNvPr id="11" name="Oval 11"/>
        <xdr:cNvSpPr>
          <a:spLocks/>
        </xdr:cNvSpPr>
      </xdr:nvSpPr>
      <xdr:spPr>
        <a:xfrm>
          <a:off x="8086725" y="3248025"/>
          <a:ext cx="666750" cy="771525"/>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18</xdr:row>
      <xdr:rowOff>228600</xdr:rowOff>
    </xdr:from>
    <xdr:to>
      <xdr:col>6</xdr:col>
      <xdr:colOff>542925</xdr:colOff>
      <xdr:row>20</xdr:row>
      <xdr:rowOff>66675</xdr:rowOff>
    </xdr:to>
    <xdr:sp>
      <xdr:nvSpPr>
        <xdr:cNvPr id="12" name="Text Box 12"/>
        <xdr:cNvSpPr txBox="1">
          <a:spLocks noChangeArrowheads="1"/>
        </xdr:cNvSpPr>
      </xdr:nvSpPr>
      <xdr:spPr>
        <a:xfrm>
          <a:off x="1905000" y="4448175"/>
          <a:ext cx="1038225" cy="485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From Column 9 of Prior Year</a:t>
          </a:r>
        </a:p>
      </xdr:txBody>
    </xdr:sp>
    <xdr:clientData/>
  </xdr:twoCellAnchor>
  <xdr:twoCellAnchor>
    <xdr:from>
      <xdr:col>6</xdr:col>
      <xdr:colOff>85725</xdr:colOff>
      <xdr:row>17</xdr:row>
      <xdr:rowOff>85725</xdr:rowOff>
    </xdr:from>
    <xdr:to>
      <xdr:col>8</xdr:col>
      <xdr:colOff>123825</xdr:colOff>
      <xdr:row>18</xdr:row>
      <xdr:rowOff>190500</xdr:rowOff>
    </xdr:to>
    <xdr:sp>
      <xdr:nvSpPr>
        <xdr:cNvPr id="13" name="Line 13"/>
        <xdr:cNvSpPr>
          <a:spLocks/>
        </xdr:cNvSpPr>
      </xdr:nvSpPr>
      <xdr:spPr>
        <a:xfrm flipV="1">
          <a:off x="2486025" y="3981450"/>
          <a:ext cx="838200" cy="4286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19</xdr:row>
      <xdr:rowOff>142875</xdr:rowOff>
    </xdr:from>
    <xdr:to>
      <xdr:col>10</xdr:col>
      <xdr:colOff>381000</xdr:colOff>
      <xdr:row>25</xdr:row>
      <xdr:rowOff>95250</xdr:rowOff>
    </xdr:to>
    <xdr:sp>
      <xdr:nvSpPr>
        <xdr:cNvPr id="14" name="Text Box 14"/>
        <xdr:cNvSpPr txBox="1">
          <a:spLocks noChangeArrowheads="1"/>
        </xdr:cNvSpPr>
      </xdr:nvSpPr>
      <xdr:spPr>
        <a:xfrm>
          <a:off x="3248025" y="4686300"/>
          <a:ext cx="1133475" cy="1571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From L-4028
</a:t>
          </a:r>
          <a:r>
            <a:rPr lang="en-US" cap="none" sz="1000" b="1" i="0" u="none" baseline="0">
              <a:solidFill>
                <a:srgbClr val="000000"/>
              </a:solidFill>
              <a:latin typeface="Arial"/>
              <a:ea typeface="Arial"/>
              <a:cs typeface="Arial"/>
            </a:rPr>
            <a:t>"Headlee"
</a:t>
          </a:r>
          <a:r>
            <a:rPr lang="en-US" cap="none" sz="1000" b="1" i="0" u="none" baseline="0">
              <a:solidFill>
                <a:srgbClr val="000000"/>
              </a:solidFill>
              <a:latin typeface="Arial"/>
              <a:ea typeface="Arial"/>
              <a:cs typeface="Arial"/>
            </a:rPr>
            <a:t>or 1.0000 if it's  new or a renewal of a millage voted after May 31 of the Calendar Year
</a:t>
          </a:r>
        </a:p>
      </xdr:txBody>
    </xdr:sp>
    <xdr:clientData/>
  </xdr:twoCellAnchor>
  <xdr:twoCellAnchor>
    <xdr:from>
      <xdr:col>14</xdr:col>
      <xdr:colOff>276225</xdr:colOff>
      <xdr:row>19</xdr:row>
      <xdr:rowOff>57150</xdr:rowOff>
    </xdr:from>
    <xdr:to>
      <xdr:col>16</xdr:col>
      <xdr:colOff>514350</xdr:colOff>
      <xdr:row>21</xdr:row>
      <xdr:rowOff>114300</xdr:rowOff>
    </xdr:to>
    <xdr:sp>
      <xdr:nvSpPr>
        <xdr:cNvPr id="15" name="Text Box 15"/>
        <xdr:cNvSpPr txBox="1">
          <a:spLocks noChangeArrowheads="1"/>
        </xdr:cNvSpPr>
      </xdr:nvSpPr>
      <xdr:spPr>
        <a:xfrm>
          <a:off x="5876925" y="4600575"/>
          <a:ext cx="10382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From L-4028
</a:t>
          </a:r>
          <a:r>
            <a:rPr lang="en-US" cap="none" sz="1000" b="1" i="0" u="none" baseline="0">
              <a:solidFill>
                <a:srgbClr val="000000"/>
              </a:solidFill>
              <a:latin typeface="Arial"/>
              <a:ea typeface="Arial"/>
              <a:cs typeface="Arial"/>
            </a:rPr>
            <a:t>"Truth in Assessing"
</a:t>
          </a:r>
        </a:p>
      </xdr:txBody>
    </xdr:sp>
    <xdr:clientData/>
  </xdr:twoCellAnchor>
  <xdr:twoCellAnchor>
    <xdr:from>
      <xdr:col>14</xdr:col>
      <xdr:colOff>600075</xdr:colOff>
      <xdr:row>17</xdr:row>
      <xdr:rowOff>152400</xdr:rowOff>
    </xdr:from>
    <xdr:to>
      <xdr:col>15</xdr:col>
      <xdr:colOff>57150</xdr:colOff>
      <xdr:row>19</xdr:row>
      <xdr:rowOff>19050</xdr:rowOff>
    </xdr:to>
    <xdr:sp>
      <xdr:nvSpPr>
        <xdr:cNvPr id="16" name="Line 16"/>
        <xdr:cNvSpPr>
          <a:spLocks/>
        </xdr:cNvSpPr>
      </xdr:nvSpPr>
      <xdr:spPr>
        <a:xfrm flipH="1" flipV="1">
          <a:off x="6200775" y="4048125"/>
          <a:ext cx="142875" cy="5143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17</xdr:row>
      <xdr:rowOff>161925</xdr:rowOff>
    </xdr:from>
    <xdr:to>
      <xdr:col>10</xdr:col>
      <xdr:colOff>276225</xdr:colOff>
      <xdr:row>19</xdr:row>
      <xdr:rowOff>104775</xdr:rowOff>
    </xdr:to>
    <xdr:sp>
      <xdr:nvSpPr>
        <xdr:cNvPr id="17" name="Line 17"/>
        <xdr:cNvSpPr>
          <a:spLocks/>
        </xdr:cNvSpPr>
      </xdr:nvSpPr>
      <xdr:spPr>
        <a:xfrm flipV="1">
          <a:off x="3867150" y="4057650"/>
          <a:ext cx="409575" cy="5905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16</xdr:col>
      <xdr:colOff>0</xdr:colOff>
      <xdr:row>22</xdr:row>
      <xdr:rowOff>161925</xdr:rowOff>
    </xdr:from>
    <xdr:ext cx="114300" cy="228600"/>
    <xdr:sp fLocksText="0">
      <xdr:nvSpPr>
        <xdr:cNvPr id="18" name="Text Box 18"/>
        <xdr:cNvSpPr txBox="1">
          <a:spLocks noChangeArrowheads="1"/>
        </xdr:cNvSpPr>
      </xdr:nvSpPr>
      <xdr:spPr>
        <a:xfrm>
          <a:off x="6400800" y="5676900"/>
          <a:ext cx="1143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676275</xdr:colOff>
      <xdr:row>18</xdr:row>
      <xdr:rowOff>314325</xdr:rowOff>
    </xdr:from>
    <xdr:to>
      <xdr:col>14</xdr:col>
      <xdr:colOff>104775</xdr:colOff>
      <xdr:row>23</xdr:row>
      <xdr:rowOff>57150</xdr:rowOff>
    </xdr:to>
    <xdr:sp>
      <xdr:nvSpPr>
        <xdr:cNvPr id="19" name="Text Box 19"/>
        <xdr:cNvSpPr txBox="1">
          <a:spLocks noChangeArrowheads="1"/>
        </xdr:cNvSpPr>
      </xdr:nvSpPr>
      <xdr:spPr>
        <a:xfrm>
          <a:off x="4676775" y="4533900"/>
          <a:ext cx="1028700" cy="1362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Column 5 multiplied by Column 6 truncated or rounded down to 4 places past the decimal</a:t>
          </a:r>
        </a:p>
      </xdr:txBody>
    </xdr:sp>
    <xdr:clientData/>
  </xdr:twoCellAnchor>
  <xdr:twoCellAnchor>
    <xdr:from>
      <xdr:col>12</xdr:col>
      <xdr:colOff>409575</xdr:colOff>
      <xdr:row>17</xdr:row>
      <xdr:rowOff>180975</xdr:rowOff>
    </xdr:from>
    <xdr:to>
      <xdr:col>12</xdr:col>
      <xdr:colOff>504825</xdr:colOff>
      <xdr:row>18</xdr:row>
      <xdr:rowOff>276225</xdr:rowOff>
    </xdr:to>
    <xdr:sp>
      <xdr:nvSpPr>
        <xdr:cNvPr id="20" name="Line 20"/>
        <xdr:cNvSpPr>
          <a:spLocks/>
        </xdr:cNvSpPr>
      </xdr:nvSpPr>
      <xdr:spPr>
        <a:xfrm flipV="1">
          <a:off x="5210175" y="4076700"/>
          <a:ext cx="95250"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20</xdr:col>
      <xdr:colOff>66675</xdr:colOff>
      <xdr:row>22</xdr:row>
      <xdr:rowOff>247650</xdr:rowOff>
    </xdr:to>
    <xdr:sp>
      <xdr:nvSpPr>
        <xdr:cNvPr id="21" name="Text Box 21"/>
        <xdr:cNvSpPr txBox="1">
          <a:spLocks noChangeArrowheads="1"/>
        </xdr:cNvSpPr>
      </xdr:nvSpPr>
      <xdr:spPr>
        <a:xfrm>
          <a:off x="7086600" y="4410075"/>
          <a:ext cx="981075" cy="1352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Column 7 multiplied by Column 8 truncated or rounded down to 4 places past the decimal</a:t>
          </a:r>
        </a:p>
      </xdr:txBody>
    </xdr:sp>
    <xdr:clientData/>
  </xdr:twoCellAnchor>
  <xdr:twoCellAnchor>
    <xdr:from>
      <xdr:col>17</xdr:col>
      <xdr:colOff>38100</xdr:colOff>
      <xdr:row>17</xdr:row>
      <xdr:rowOff>57150</xdr:rowOff>
    </xdr:from>
    <xdr:to>
      <xdr:col>18</xdr:col>
      <xdr:colOff>409575</xdr:colOff>
      <xdr:row>18</xdr:row>
      <xdr:rowOff>152400</xdr:rowOff>
    </xdr:to>
    <xdr:sp>
      <xdr:nvSpPr>
        <xdr:cNvPr id="22" name="Line 22"/>
        <xdr:cNvSpPr>
          <a:spLocks/>
        </xdr:cNvSpPr>
      </xdr:nvSpPr>
      <xdr:spPr>
        <a:xfrm flipH="1" flipV="1">
          <a:off x="7124700" y="3952875"/>
          <a:ext cx="485775"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47625</xdr:colOff>
      <xdr:row>18</xdr:row>
      <xdr:rowOff>228600</xdr:rowOff>
    </xdr:from>
    <xdr:to>
      <xdr:col>24</xdr:col>
      <xdr:colOff>19050</xdr:colOff>
      <xdr:row>26</xdr:row>
      <xdr:rowOff>95250</xdr:rowOff>
    </xdr:to>
    <xdr:sp>
      <xdr:nvSpPr>
        <xdr:cNvPr id="23" name="Text Box 23"/>
        <xdr:cNvSpPr txBox="1">
          <a:spLocks noChangeArrowheads="1"/>
        </xdr:cNvSpPr>
      </xdr:nvSpPr>
      <xdr:spPr>
        <a:xfrm>
          <a:off x="8734425" y="4448175"/>
          <a:ext cx="1485900" cy="2000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Millage requested cannot exceed the maximum allowable from column 9, also cannot exceed any additional rollbacks imposed by "Truth in Taxation" without compliance with T&amp;T hearings or the Truth in Budgeting Act</a:t>
          </a:r>
        </a:p>
      </xdr:txBody>
    </xdr:sp>
    <xdr:clientData/>
  </xdr:twoCellAnchor>
  <xdr:twoCellAnchor>
    <xdr:from>
      <xdr:col>21</xdr:col>
      <xdr:colOff>66675</xdr:colOff>
      <xdr:row>17</xdr:row>
      <xdr:rowOff>85725</xdr:rowOff>
    </xdr:from>
    <xdr:to>
      <xdr:col>22</xdr:col>
      <xdr:colOff>666750</xdr:colOff>
      <xdr:row>18</xdr:row>
      <xdr:rowOff>200025</xdr:rowOff>
    </xdr:to>
    <xdr:sp>
      <xdr:nvSpPr>
        <xdr:cNvPr id="24" name="Line 24"/>
        <xdr:cNvSpPr>
          <a:spLocks/>
        </xdr:cNvSpPr>
      </xdr:nvSpPr>
      <xdr:spPr>
        <a:xfrm flipH="1" flipV="1">
          <a:off x="8753475" y="3981450"/>
          <a:ext cx="714375" cy="4381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7</xdr:row>
      <xdr:rowOff>47625</xdr:rowOff>
    </xdr:from>
    <xdr:to>
      <xdr:col>16</xdr:col>
      <xdr:colOff>438150</xdr:colOff>
      <xdr:row>9</xdr:row>
      <xdr:rowOff>114300</xdr:rowOff>
    </xdr:to>
    <xdr:sp>
      <xdr:nvSpPr>
        <xdr:cNvPr id="25" name="Oval 25"/>
        <xdr:cNvSpPr>
          <a:spLocks/>
        </xdr:cNvSpPr>
      </xdr:nvSpPr>
      <xdr:spPr>
        <a:xfrm>
          <a:off x="5667375" y="1314450"/>
          <a:ext cx="1171575" cy="390525"/>
        </a:xfrm>
        <a:prstGeom prst="ellipse">
          <a:avLst/>
        </a:prstGeom>
        <a:solidFill>
          <a:srgbClr val="00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7</xdr:row>
      <xdr:rowOff>95250</xdr:rowOff>
    </xdr:from>
    <xdr:to>
      <xdr:col>22</xdr:col>
      <xdr:colOff>95250</xdr:colOff>
      <xdr:row>12</xdr:row>
      <xdr:rowOff>0</xdr:rowOff>
    </xdr:to>
    <xdr:sp>
      <xdr:nvSpPr>
        <xdr:cNvPr id="26" name="Text Box 26"/>
        <xdr:cNvSpPr txBox="1">
          <a:spLocks noChangeArrowheads="1"/>
        </xdr:cNvSpPr>
      </xdr:nvSpPr>
      <xdr:spPr>
        <a:xfrm>
          <a:off x="7515225" y="1362075"/>
          <a:ext cx="1381125" cy="723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Current Year
</a:t>
          </a:r>
          <a:r>
            <a:rPr lang="en-US" cap="none" sz="1000" b="1" i="0" u="none" baseline="0">
              <a:solidFill>
                <a:srgbClr val="000000"/>
              </a:solidFill>
              <a:latin typeface="Arial"/>
              <a:ea typeface="Arial"/>
              <a:cs typeface="Arial"/>
            </a:rPr>
            <a:t>Taxable Value
</a:t>
          </a:r>
          <a:r>
            <a:rPr lang="en-US" cap="none" sz="1000" b="1" i="0" u="none" baseline="0">
              <a:solidFill>
                <a:srgbClr val="000000"/>
              </a:solidFill>
              <a:latin typeface="Arial"/>
              <a:ea typeface="Arial"/>
              <a:cs typeface="Arial"/>
            </a:rPr>
            <a:t>From L-4028</a:t>
          </a:r>
        </a:p>
      </xdr:txBody>
    </xdr:sp>
    <xdr:clientData/>
  </xdr:twoCellAnchor>
  <xdr:twoCellAnchor>
    <xdr:from>
      <xdr:col>16</xdr:col>
      <xdr:colOff>409575</xdr:colOff>
      <xdr:row>8</xdr:row>
      <xdr:rowOff>142875</xdr:rowOff>
    </xdr:from>
    <xdr:to>
      <xdr:col>18</xdr:col>
      <xdr:colOff>314325</xdr:colOff>
      <xdr:row>9</xdr:row>
      <xdr:rowOff>142875</xdr:rowOff>
    </xdr:to>
    <xdr:sp>
      <xdr:nvSpPr>
        <xdr:cNvPr id="27" name="Line 27"/>
        <xdr:cNvSpPr>
          <a:spLocks/>
        </xdr:cNvSpPr>
      </xdr:nvSpPr>
      <xdr:spPr>
        <a:xfrm flipH="1" flipV="1">
          <a:off x="6810375" y="1571625"/>
          <a:ext cx="704850" cy="1619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657225</xdr:colOff>
      <xdr:row>2</xdr:row>
      <xdr:rowOff>19050</xdr:rowOff>
    </xdr:from>
    <xdr:to>
      <xdr:col>8</xdr:col>
      <xdr:colOff>276225</xdr:colOff>
      <xdr:row>6</xdr:row>
      <xdr:rowOff>9525</xdr:rowOff>
    </xdr:to>
    <xdr:sp>
      <xdr:nvSpPr>
        <xdr:cNvPr id="28" name="WordArt 28"/>
        <xdr:cNvSpPr>
          <a:spLocks/>
        </xdr:cNvSpPr>
      </xdr:nvSpPr>
      <xdr:spPr>
        <a:xfrm>
          <a:off x="1457325" y="447675"/>
          <a:ext cx="2019300" cy="6381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00">
                  <a:alpha val="35000"/>
                </a:srgbClr>
              </a:solidFill>
              <a:effectLst>
                <a:outerShdw dist="35921" dir="2700000" algn="ctr">
                  <a:srgbClr val="808080">
                    <a:alpha val="79998"/>
                  </a:srgbClr>
                </a:outerShdw>
              </a:effectLst>
              <a:latin typeface="Arial Black"/>
              <a:cs typeface="Arial Black"/>
            </a:rPr>
            <a:t>SAMPLE</a:t>
          </a:r>
        </a:p>
      </xdr:txBody>
    </xdr:sp>
    <xdr:clientData/>
  </xdr:twoCellAnchor>
  <xdr:twoCellAnchor>
    <xdr:from>
      <xdr:col>1</xdr:col>
      <xdr:colOff>38100</xdr:colOff>
      <xdr:row>17</xdr:row>
      <xdr:rowOff>57150</xdr:rowOff>
    </xdr:from>
    <xdr:to>
      <xdr:col>2</xdr:col>
      <xdr:colOff>638175</xdr:colOff>
      <xdr:row>18</xdr:row>
      <xdr:rowOff>123825</xdr:rowOff>
    </xdr:to>
    <xdr:sp>
      <xdr:nvSpPr>
        <xdr:cNvPr id="29" name="Oval 29"/>
        <xdr:cNvSpPr>
          <a:spLocks/>
        </xdr:cNvSpPr>
      </xdr:nvSpPr>
      <xdr:spPr>
        <a:xfrm>
          <a:off x="723900" y="3952875"/>
          <a:ext cx="714375" cy="390525"/>
        </a:xfrm>
        <a:prstGeom prst="ellipse">
          <a:avLst/>
        </a:prstGeom>
        <a:solidFill>
          <a:srgbClr val="FFFF00">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20</xdr:row>
      <xdr:rowOff>19050</xdr:rowOff>
    </xdr:from>
    <xdr:to>
      <xdr:col>4</xdr:col>
      <xdr:colOff>9525</xdr:colOff>
      <xdr:row>22</xdr:row>
      <xdr:rowOff>209550</xdr:rowOff>
    </xdr:to>
    <xdr:sp>
      <xdr:nvSpPr>
        <xdr:cNvPr id="30" name="Text Box 30"/>
        <xdr:cNvSpPr txBox="1">
          <a:spLocks noChangeArrowheads="1"/>
        </xdr:cNvSpPr>
      </xdr:nvSpPr>
      <xdr:spPr>
        <a:xfrm>
          <a:off x="161925" y="4886325"/>
          <a:ext cx="1447800" cy="838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000000"/>
              </a:solidFill>
              <a:latin typeface="Arial"/>
              <a:ea typeface="Arial"/>
              <a:cs typeface="Arial"/>
            </a:rPr>
            <a:t>Levies to amortize "Bonded Indebtedness" are not subject to rollbacks</a:t>
          </a:r>
        </a:p>
      </xdr:txBody>
    </xdr:sp>
    <xdr:clientData/>
  </xdr:twoCellAnchor>
  <xdr:twoCellAnchor>
    <xdr:from>
      <xdr:col>2</xdr:col>
      <xdr:colOff>104775</xdr:colOff>
      <xdr:row>18</xdr:row>
      <xdr:rowOff>180975</xdr:rowOff>
    </xdr:from>
    <xdr:to>
      <xdr:col>2</xdr:col>
      <xdr:colOff>152400</xdr:colOff>
      <xdr:row>19</xdr:row>
      <xdr:rowOff>276225</xdr:rowOff>
    </xdr:to>
    <xdr:sp>
      <xdr:nvSpPr>
        <xdr:cNvPr id="31" name="Line 31"/>
        <xdr:cNvSpPr>
          <a:spLocks/>
        </xdr:cNvSpPr>
      </xdr:nvSpPr>
      <xdr:spPr>
        <a:xfrm flipV="1">
          <a:off x="904875" y="4400550"/>
          <a:ext cx="47625" cy="4191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114300</xdr:rowOff>
    </xdr:from>
    <xdr:to>
      <xdr:col>16</xdr:col>
      <xdr:colOff>85725</xdr:colOff>
      <xdr:row>47</xdr:row>
      <xdr:rowOff>38100</xdr:rowOff>
    </xdr:to>
    <xdr:sp>
      <xdr:nvSpPr>
        <xdr:cNvPr id="32" name="Text Box 32"/>
        <xdr:cNvSpPr txBox="1">
          <a:spLocks noChangeArrowheads="1"/>
        </xdr:cNvSpPr>
      </xdr:nvSpPr>
      <xdr:spPr>
        <a:xfrm>
          <a:off x="2143125" y="8296275"/>
          <a:ext cx="4343400" cy="1543050"/>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Please include the following:</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Muskegon County checklist for "Tax Levy Request"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Minutes of board actions adopting the requested millages along with any Truth in Taxation Hearings or compliance with the Truth in Budgeting act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All support documentation for new millages or millage renewals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25</xdr:col>
      <xdr:colOff>714375</xdr:colOff>
      <xdr:row>3</xdr:row>
      <xdr:rowOff>133350</xdr:rowOff>
    </xdr:from>
    <xdr:to>
      <xdr:col>27</xdr:col>
      <xdr:colOff>371475</xdr:colOff>
      <xdr:row>7</xdr:row>
      <xdr:rowOff>19050</xdr:rowOff>
    </xdr:to>
    <xdr:sp>
      <xdr:nvSpPr>
        <xdr:cNvPr id="33" name="Rectangle 33"/>
        <xdr:cNvSpPr>
          <a:spLocks/>
        </xdr:cNvSpPr>
      </xdr:nvSpPr>
      <xdr:spPr>
        <a:xfrm>
          <a:off x="11630025" y="695325"/>
          <a:ext cx="135255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(T in T) Tax Rate Fraction Located on the L-4028 form.
</a:t>
          </a:r>
        </a:p>
      </xdr:txBody>
    </xdr:sp>
    <xdr:clientData/>
  </xdr:twoCellAnchor>
  <xdr:twoCellAnchor>
    <xdr:from>
      <xdr:col>27</xdr:col>
      <xdr:colOff>809625</xdr:colOff>
      <xdr:row>11</xdr:row>
      <xdr:rowOff>38100</xdr:rowOff>
    </xdr:from>
    <xdr:to>
      <xdr:col>29</xdr:col>
      <xdr:colOff>114300</xdr:colOff>
      <xdr:row>13</xdr:row>
      <xdr:rowOff>133350</xdr:rowOff>
    </xdr:to>
    <xdr:sp>
      <xdr:nvSpPr>
        <xdr:cNvPr id="34" name="Oval 34"/>
        <xdr:cNvSpPr>
          <a:spLocks/>
        </xdr:cNvSpPr>
      </xdr:nvSpPr>
      <xdr:spPr>
        <a:xfrm rot="5879341">
          <a:off x="13420725" y="1952625"/>
          <a:ext cx="866775" cy="438150"/>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419100</xdr:colOff>
      <xdr:row>5</xdr:row>
      <xdr:rowOff>95250</xdr:rowOff>
    </xdr:from>
    <xdr:to>
      <xdr:col>28</xdr:col>
      <xdr:colOff>361950</xdr:colOff>
      <xdr:row>10</xdr:row>
      <xdr:rowOff>142875</xdr:rowOff>
    </xdr:to>
    <xdr:sp>
      <xdr:nvSpPr>
        <xdr:cNvPr id="35" name="Line 35"/>
        <xdr:cNvSpPr>
          <a:spLocks/>
        </xdr:cNvSpPr>
      </xdr:nvSpPr>
      <xdr:spPr>
        <a:xfrm>
          <a:off x="13030200" y="981075"/>
          <a:ext cx="790575" cy="9144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47625</xdr:colOff>
      <xdr:row>14</xdr:row>
      <xdr:rowOff>590550</xdr:rowOff>
    </xdr:from>
    <xdr:to>
      <xdr:col>27</xdr:col>
      <xdr:colOff>66675</xdr:colOff>
      <xdr:row>18</xdr:row>
      <xdr:rowOff>19050</xdr:rowOff>
    </xdr:to>
    <xdr:sp>
      <xdr:nvSpPr>
        <xdr:cNvPr id="36" name="Oval 36"/>
        <xdr:cNvSpPr>
          <a:spLocks/>
        </xdr:cNvSpPr>
      </xdr:nvSpPr>
      <xdr:spPr>
        <a:xfrm>
          <a:off x="11811000" y="3105150"/>
          <a:ext cx="866775" cy="1133475"/>
        </a:xfrm>
        <a:prstGeom prst="ellipse">
          <a:avLst/>
        </a:prstGeom>
        <a:solidFill>
          <a:srgbClr val="FF00FF">
            <a:alpha val="2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752475</xdr:colOff>
      <xdr:row>18</xdr:row>
      <xdr:rowOff>133350</xdr:rowOff>
    </xdr:from>
    <xdr:to>
      <xdr:col>30</xdr:col>
      <xdr:colOff>19050</xdr:colOff>
      <xdr:row>20</xdr:row>
      <xdr:rowOff>304800</xdr:rowOff>
    </xdr:to>
    <xdr:sp>
      <xdr:nvSpPr>
        <xdr:cNvPr id="37" name="Rectangle 37"/>
        <xdr:cNvSpPr>
          <a:spLocks/>
        </xdr:cNvSpPr>
      </xdr:nvSpPr>
      <xdr:spPr>
        <a:xfrm>
          <a:off x="13363575" y="4352925"/>
          <a:ext cx="1438275" cy="819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Prior Years </a:t>
          </a:r>
          <a:r>
            <a:rPr lang="en-US" cap="none" sz="1000" b="1" i="0" u="sng" baseline="0">
              <a:solidFill>
                <a:srgbClr val="000000"/>
              </a:solidFill>
              <a:latin typeface="Arial"/>
              <a:ea typeface="Arial"/>
              <a:cs typeface="Arial"/>
            </a:rPr>
            <a:t>Operating </a:t>
          </a:r>
          <a:r>
            <a:rPr lang="en-US" cap="none" sz="1000" b="1" i="0" u="none" baseline="0">
              <a:solidFill>
                <a:srgbClr val="000000"/>
              </a:solidFill>
              <a:latin typeface="Arial"/>
              <a:ea typeface="Arial"/>
              <a:cs typeface="Arial"/>
            </a:rPr>
            <a:t>Millage Rate Actually Collected (not the Maximum Allowable) </a:t>
          </a:r>
        </a:p>
      </xdr:txBody>
    </xdr:sp>
    <xdr:clientData/>
  </xdr:twoCellAnchor>
  <xdr:twoCellAnchor>
    <xdr:from>
      <xdr:col>26</xdr:col>
      <xdr:colOff>828675</xdr:colOff>
      <xdr:row>17</xdr:row>
      <xdr:rowOff>95250</xdr:rowOff>
    </xdr:from>
    <xdr:to>
      <xdr:col>27</xdr:col>
      <xdr:colOff>752475</xdr:colOff>
      <xdr:row>19</xdr:row>
      <xdr:rowOff>0</xdr:rowOff>
    </xdr:to>
    <xdr:sp>
      <xdr:nvSpPr>
        <xdr:cNvPr id="38" name="Line 38"/>
        <xdr:cNvSpPr>
          <a:spLocks/>
        </xdr:cNvSpPr>
      </xdr:nvSpPr>
      <xdr:spPr>
        <a:xfrm flipH="1" flipV="1">
          <a:off x="12592050" y="3990975"/>
          <a:ext cx="771525" cy="5524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36"/>
  <sheetViews>
    <sheetView showGridLines="0" tabSelected="1" zoomScale="75" zoomScaleNormal="75" zoomScalePageLayoutView="0" workbookViewId="0" topLeftCell="A1">
      <selection activeCell="W9" sqref="W9"/>
    </sheetView>
  </sheetViews>
  <sheetFormatPr defaultColWidth="9.140625" defaultRowHeight="12.75"/>
  <cols>
    <col min="1" max="1" width="10.28125" style="0" customWidth="1"/>
    <col min="2" max="2" width="1.7109375" style="0" customWidth="1"/>
    <col min="3" max="3" width="15.7109375" style="0" customWidth="1"/>
    <col min="4" max="4" width="1.7109375" style="0" customWidth="1"/>
    <col min="5" max="5" width="10.28125" style="0" customWidth="1"/>
    <col min="6" max="6" width="1.7109375" style="0" customWidth="1"/>
    <col min="7" max="7" width="10.28125" style="0" customWidth="1"/>
    <col min="8" max="8" width="1.7109375" style="0" customWidth="1"/>
    <col min="9" max="9" width="10.28125" style="0" customWidth="1"/>
    <col min="10" max="10" width="1.7109375" style="0" customWidth="1"/>
    <col min="11" max="11" width="10.28125" style="0" customWidth="1"/>
    <col min="12" max="12" width="1.7109375" style="0" customWidth="1"/>
    <col min="13" max="13" width="10.28125" style="0" customWidth="1"/>
    <col min="14" max="14" width="1.7109375" style="0" customWidth="1"/>
    <col min="15" max="15" width="10.28125" style="0" customWidth="1"/>
    <col min="16" max="16" width="1.7109375" style="0" customWidth="1"/>
    <col min="17" max="17" width="10.28125" style="0" customWidth="1"/>
    <col min="18" max="18" width="1.7109375" style="0" customWidth="1"/>
    <col min="19" max="19" width="10.28125" style="0" customWidth="1"/>
    <col min="20" max="20" width="1.7109375" style="0" customWidth="1"/>
    <col min="21" max="21" width="10.28125" style="0" customWidth="1"/>
    <col min="22" max="22" width="1.7109375" style="0" customWidth="1"/>
    <col min="23" max="23" width="10.28125" style="0" customWidth="1"/>
    <col min="24" max="25" width="10.7109375" style="0" customWidth="1"/>
    <col min="26" max="28" width="12.7109375" style="0" customWidth="1"/>
    <col min="29" max="30" width="10.7109375" style="0" customWidth="1"/>
  </cols>
  <sheetData>
    <row r="1" spans="1:17" ht="21" thickBot="1">
      <c r="A1" s="77">
        <v>2016</v>
      </c>
      <c r="C1" s="78" t="s">
        <v>0</v>
      </c>
      <c r="D1" s="79"/>
      <c r="E1" s="79"/>
      <c r="F1" s="79"/>
      <c r="G1" s="79"/>
      <c r="H1" s="79"/>
      <c r="I1" s="79"/>
      <c r="J1" s="79"/>
      <c r="K1" s="79"/>
      <c r="L1" s="79"/>
      <c r="M1" s="79"/>
      <c r="N1" s="79"/>
      <c r="O1" s="79"/>
      <c r="P1" s="79"/>
      <c r="Q1" s="80"/>
    </row>
    <row r="2" spans="1:18" ht="12.75">
      <c r="A2" s="6"/>
      <c r="B2" s="81"/>
      <c r="C2" s="82"/>
      <c r="D2" s="83"/>
      <c r="E2" s="83"/>
      <c r="F2" s="83"/>
      <c r="G2" s="83"/>
      <c r="H2" s="84"/>
      <c r="I2" s="84"/>
      <c r="J2" s="84"/>
      <c r="K2" s="84"/>
      <c r="L2" s="84"/>
      <c r="M2" s="84"/>
      <c r="N2" s="84"/>
      <c r="O2" s="84"/>
      <c r="P2" s="84"/>
      <c r="Q2" s="85"/>
      <c r="R2" s="86"/>
    </row>
    <row r="3" spans="1:14" ht="10.5" customHeight="1">
      <c r="A3" s="87" t="s">
        <v>1</v>
      </c>
      <c r="B3" s="88"/>
      <c r="M3" s="87" t="s">
        <v>2</v>
      </c>
      <c r="N3" s="88"/>
    </row>
    <row r="4" spans="1:19" ht="12.75" customHeight="1">
      <c r="A4" s="89" t="s">
        <v>3</v>
      </c>
      <c r="B4" s="90"/>
      <c r="M4" s="89" t="s">
        <v>4</v>
      </c>
      <c r="N4" s="90"/>
      <c r="S4" t="s">
        <v>5</v>
      </c>
    </row>
    <row r="5" ht="12.75">
      <c r="S5" t="s">
        <v>6</v>
      </c>
    </row>
    <row r="6" spans="1:19" ht="15" customHeight="1">
      <c r="A6" s="91" t="str">
        <f>+CONCATENATE(A1," TAX RATE REQUEST (This form must be completed and submitted on or before September 30, ",A1,")")</f>
        <v>2016 TAX RATE REQUEST (This form must be completed and submitted on or before September 30, 2016)</v>
      </c>
      <c r="S6" t="s">
        <v>7</v>
      </c>
    </row>
    <row r="7" ht="15" customHeight="1">
      <c r="A7" t="s">
        <v>8</v>
      </c>
    </row>
    <row r="8" spans="1:18" ht="12.75">
      <c r="A8" s="92" t="s">
        <v>9</v>
      </c>
      <c r="B8" s="93"/>
      <c r="C8" s="94"/>
      <c r="D8" s="94"/>
      <c r="E8" s="94"/>
      <c r="F8" s="94"/>
      <c r="G8" s="94"/>
      <c r="H8" s="94"/>
      <c r="I8" s="92" t="str">
        <f>+CONCATENATE(A1," Taxable value as of 'Final State Equalization', towards the end of May")</f>
        <v>2016 Taxable value as of 'Final State Equalization', towards the end of May</v>
      </c>
      <c r="J8" s="94"/>
      <c r="K8" s="94"/>
      <c r="L8" s="93"/>
      <c r="M8" s="94"/>
      <c r="N8" s="94"/>
      <c r="O8" s="94"/>
      <c r="P8" s="94"/>
      <c r="Q8" s="95"/>
      <c r="R8" s="96"/>
    </row>
    <row r="9" spans="1:18" ht="12.75">
      <c r="A9" s="173" t="s">
        <v>69</v>
      </c>
      <c r="B9" s="174"/>
      <c r="C9" s="174"/>
      <c r="D9" s="174"/>
      <c r="E9" s="174"/>
      <c r="F9" s="174"/>
      <c r="G9" s="174"/>
      <c r="H9" s="97"/>
      <c r="I9" s="98"/>
      <c r="J9" s="97"/>
      <c r="K9" s="97"/>
      <c r="L9" s="99"/>
      <c r="M9" s="97"/>
      <c r="N9" s="175"/>
      <c r="O9" s="175"/>
      <c r="P9" s="175"/>
      <c r="Q9" s="176"/>
      <c r="R9" s="96"/>
    </row>
    <row r="10" spans="1:18" ht="12.75" customHeight="1">
      <c r="A10" s="92" t="s">
        <v>11</v>
      </c>
      <c r="B10" s="93"/>
      <c r="C10" s="94"/>
      <c r="D10" s="94"/>
      <c r="E10" s="94"/>
      <c r="F10" s="94"/>
      <c r="G10" s="94"/>
      <c r="H10" s="95"/>
      <c r="I10" s="180" t="str">
        <f>+CONCATENATE("For LOCAL School Districts: ",A1," Taxable value of NON-Homestead and Non-Qualified Agricultual")</f>
        <v>For LOCAL School Districts: 2016 Taxable value of NON-Homestead and Non-Qualified Agricultual</v>
      </c>
      <c r="J10" s="181"/>
      <c r="K10" s="181"/>
      <c r="L10" s="181"/>
      <c r="M10" s="181"/>
      <c r="N10" s="181"/>
      <c r="O10" s="181"/>
      <c r="P10" s="181"/>
      <c r="Q10" s="182"/>
      <c r="R10" s="96"/>
    </row>
    <row r="11" spans="1:29" ht="12.75">
      <c r="A11" s="183"/>
      <c r="B11" s="184"/>
      <c r="C11" s="184"/>
      <c r="D11" s="184"/>
      <c r="E11" s="184"/>
      <c r="F11" s="184"/>
      <c r="G11" s="184"/>
      <c r="H11" s="100"/>
      <c r="I11" s="101" t="s">
        <v>13</v>
      </c>
      <c r="J11" s="97"/>
      <c r="K11" s="102"/>
      <c r="L11" s="103"/>
      <c r="M11" s="103"/>
      <c r="N11" s="177"/>
      <c r="O11" s="177"/>
      <c r="P11" s="177"/>
      <c r="Q11" s="178"/>
      <c r="R11" s="96"/>
      <c r="AA11" s="104" t="s">
        <v>14</v>
      </c>
      <c r="AB11" s="105"/>
      <c r="AC11" s="105"/>
    </row>
    <row r="12" spans="1:29" ht="13.5" customHeight="1" thickBot="1">
      <c r="A12" s="106" t="s">
        <v>15</v>
      </c>
      <c r="B12" s="106"/>
      <c r="AA12" s="104" t="s">
        <v>70</v>
      </c>
      <c r="AB12" s="107"/>
      <c r="AC12" s="107"/>
    </row>
    <row r="13" spans="1:30" ht="13.5" thickBot="1">
      <c r="A13" s="108" t="str">
        <f>+CONCATENATE("The following tax rates have been authorized for levy on the ",A1," tax roll.")</f>
        <v>The following tax rates have been authorized for levy on the 2016 tax roll.</v>
      </c>
      <c r="B13" s="106"/>
      <c r="K13" s="109" t="str">
        <f>+IF(SUM(L16:L23)=0," ","CANNOT EXCEED 1.0000")</f>
        <v> </v>
      </c>
      <c r="O13" s="109" t="str">
        <f>+IF(SUM(P16:P23)=0," ","CANNOT EXCEED 1.0000")</f>
        <v> </v>
      </c>
      <c r="AA13" s="110" t="s">
        <v>16</v>
      </c>
      <c r="AB13" s="111"/>
      <c r="AC13" s="112"/>
      <c r="AD13" s="109" t="str">
        <f>+IF(AC13&lt;=1," ","CANNOT EXCEED 1.0000")</f>
        <v> </v>
      </c>
    </row>
    <row r="14" spans="1:23" ht="20.25" customHeight="1" thickBot="1">
      <c r="A14" s="113" t="s">
        <v>17</v>
      </c>
      <c r="B14" s="113"/>
      <c r="C14" s="113" t="s">
        <v>18</v>
      </c>
      <c r="D14" s="113"/>
      <c r="E14" s="113" t="s">
        <v>19</v>
      </c>
      <c r="F14" s="113"/>
      <c r="G14" s="113" t="s">
        <v>20</v>
      </c>
      <c r="H14" s="113"/>
      <c r="I14" s="113" t="s">
        <v>21</v>
      </c>
      <c r="J14" s="113"/>
      <c r="K14" s="113" t="s">
        <v>22</v>
      </c>
      <c r="L14" s="113"/>
      <c r="M14" s="113" t="s">
        <v>23</v>
      </c>
      <c r="N14" s="113"/>
      <c r="O14" s="113" t="s">
        <v>24</v>
      </c>
      <c r="P14" s="113"/>
      <c r="Q14" s="113" t="s">
        <v>25</v>
      </c>
      <c r="R14" s="113"/>
      <c r="S14" s="113" t="s">
        <v>26</v>
      </c>
      <c r="T14" s="113"/>
      <c r="U14" s="113" t="s">
        <v>27</v>
      </c>
      <c r="V14" s="113"/>
      <c r="W14" s="113" t="s">
        <v>28</v>
      </c>
    </row>
    <row r="15" spans="1:32" ht="57.75" customHeight="1" thickBot="1">
      <c r="A15" s="114" t="s">
        <v>29</v>
      </c>
      <c r="B15" s="115"/>
      <c r="C15" s="114" t="s">
        <v>30</v>
      </c>
      <c r="D15" s="115"/>
      <c r="E15" s="114" t="s">
        <v>31</v>
      </c>
      <c r="F15" s="115"/>
      <c r="G15" s="114" t="s">
        <v>32</v>
      </c>
      <c r="H15" s="115"/>
      <c r="I15" s="114" t="str">
        <f>+CONCATENATE(A1-1,"         Millage Rate Permanently Reduced by MCL 211.34d")</f>
        <v>2015         Millage Rate Permanently Reduced by MCL 211.34d</v>
      </c>
      <c r="J15" s="115"/>
      <c r="K15" s="114" t="str">
        <f>+CONCATENATE(A1,"     Current Year Millage Reduction Fraction")</f>
        <v>2016     Current Year Millage Reduction Fraction</v>
      </c>
      <c r="L15" s="115"/>
      <c r="M15" s="114" t="str">
        <f>+CONCATENATE(A1,"          Millage Rate Permanently Reduced by MCL 211.34d")</f>
        <v>2016          Millage Rate Permanently Reduced by MCL 211.34d</v>
      </c>
      <c r="N15" s="115"/>
      <c r="O15" s="114" t="str">
        <f>+CONCATENATE(A1,"              Sec 211.34 Millage Rollback Fraction")</f>
        <v>2016              Sec 211.34 Millage Rollback Fraction</v>
      </c>
      <c r="P15" s="115"/>
      <c r="Q15" s="114" t="str">
        <f>+CONCATENATE(A1,"       Maximum Allowable Millage      Levy *")</f>
        <v>2016       Maximum Allowable Millage      Levy *</v>
      </c>
      <c r="R15" s="115"/>
      <c r="S15" s="114" t="s">
        <v>33</v>
      </c>
      <c r="T15" s="115"/>
      <c r="U15" s="114" t="s">
        <v>34</v>
      </c>
      <c r="V15" s="115"/>
      <c r="W15" s="114" t="s">
        <v>35</v>
      </c>
      <c r="Z15" s="116" t="s">
        <v>36</v>
      </c>
      <c r="AA15" s="117" t="s">
        <v>37</v>
      </c>
      <c r="AB15" s="117" t="s">
        <v>71</v>
      </c>
      <c r="AC15" s="116" t="s">
        <v>38</v>
      </c>
      <c r="AD15" s="118" t="s">
        <v>39</v>
      </c>
      <c r="AE15" s="118" t="s">
        <v>40</v>
      </c>
      <c r="AF15" s="118" t="s">
        <v>41</v>
      </c>
    </row>
    <row r="16" spans="1:32" ht="25.5" customHeight="1">
      <c r="A16" s="119" t="s">
        <v>44</v>
      </c>
      <c r="C16" s="120" t="s">
        <v>73</v>
      </c>
      <c r="E16" s="121"/>
      <c r="G16" s="122"/>
      <c r="I16" s="122"/>
      <c r="K16" s="122"/>
      <c r="L16" s="123" t="str">
        <f aca="true" t="shared" si="0" ref="L16:L23">+IF(K16="N/A"," ",IF(K16&gt;1,1," "))</f>
        <v> </v>
      </c>
      <c r="M16" s="47" t="str">
        <f aca="true" t="shared" si="1" ref="M16:M23">IF(C16="DEBT","N/A",IF(I16=0," ",+ROUNDDOWN(I16*K16,4)))</f>
        <v> </v>
      </c>
      <c r="N16" s="123"/>
      <c r="O16" s="122"/>
      <c r="P16" s="123" t="str">
        <f aca="true" t="shared" si="2" ref="P16:P23">+IF(O16="N/A"," ",IF(O16&gt;1,1," "))</f>
        <v> </v>
      </c>
      <c r="Q16" s="47" t="str">
        <f aca="true" t="shared" si="3" ref="Q16:Q23">IF(C16="DEBT",G16,IF(I16=0," ",+ROUNDDOWN(M16*O16,4)))</f>
        <v> </v>
      </c>
      <c r="S16" s="122"/>
      <c r="U16" s="122"/>
      <c r="W16" s="124"/>
      <c r="X16" s="179" t="str">
        <f aca="true" t="shared" si="4" ref="X16:X23">+IF((S16+U16)&lt;=Q16," ","Millage Requested  Exceeds Allowable")</f>
        <v> </v>
      </c>
      <c r="Y16" s="179"/>
      <c r="Z16" s="125">
        <f aca="true" t="shared" si="5" ref="Z16:Z23">TRUNC(+IF(C16=$X$30,($N$11/1000)*(S16+U16),($N$9/1000)*(S16+U16)),0)</f>
        <v>0</v>
      </c>
      <c r="AA16" s="126"/>
      <c r="AB16" s="127" t="str">
        <f aca="true" t="shared" si="6" ref="AB16:AB23">IF(ISBLANK(AA16)," ",ROUNDDOWN($AC$13*AA16,4))</f>
        <v> </v>
      </c>
      <c r="AC16" s="128" t="str">
        <f aca="true" t="shared" si="7" ref="AC16:AC23">IF(ISBLANK(AA16)," ",TRUNC(IF(C16=$X$30,$N$11/1000*AB16,$N$9/1000*AB16),0))</f>
        <v> </v>
      </c>
      <c r="AD16" s="128" t="str">
        <f aca="true" t="shared" si="8" ref="AD16:AD23">IF(ISBLANK(AA16)," ",+Z16-AC16)</f>
        <v> </v>
      </c>
      <c r="AE16" s="129" t="str">
        <f aca="true" t="shared" si="9" ref="AE16:AE24">IF(AA16=0," ",+AD16/AC16)</f>
        <v> </v>
      </c>
      <c r="AF16" s="130" t="str">
        <f aca="true" t="shared" si="10" ref="AF16:AF23">IF(ISBLANK(AA16)," ",+S16+U16-ROUNDDOWN(AA16*$AC$13,4))</f>
        <v> </v>
      </c>
    </row>
    <row r="17" spans="1:32" ht="25.5" customHeight="1">
      <c r="A17" s="119"/>
      <c r="C17" s="120"/>
      <c r="E17" s="121"/>
      <c r="G17" s="122"/>
      <c r="I17" s="122"/>
      <c r="K17" s="122"/>
      <c r="L17" s="123" t="str">
        <f t="shared" si="0"/>
        <v> </v>
      </c>
      <c r="M17" s="47" t="str">
        <f t="shared" si="1"/>
        <v> </v>
      </c>
      <c r="O17" s="122"/>
      <c r="P17" s="123" t="str">
        <f t="shared" si="2"/>
        <v> </v>
      </c>
      <c r="Q17" s="47" t="str">
        <f t="shared" si="3"/>
        <v> </v>
      </c>
      <c r="S17" s="122"/>
      <c r="U17" s="122"/>
      <c r="W17" s="124"/>
      <c r="X17" s="179" t="str">
        <f t="shared" si="4"/>
        <v> </v>
      </c>
      <c r="Y17" s="179"/>
      <c r="Z17" s="125">
        <f t="shared" si="5"/>
        <v>0</v>
      </c>
      <c r="AA17" s="126"/>
      <c r="AB17" s="127" t="str">
        <f t="shared" si="6"/>
        <v> </v>
      </c>
      <c r="AC17" s="128" t="str">
        <f t="shared" si="7"/>
        <v> </v>
      </c>
      <c r="AD17" s="128" t="str">
        <f t="shared" si="8"/>
        <v> </v>
      </c>
      <c r="AE17" s="129" t="str">
        <f t="shared" si="9"/>
        <v> </v>
      </c>
      <c r="AF17" s="130" t="str">
        <f t="shared" si="10"/>
        <v> </v>
      </c>
    </row>
    <row r="18" spans="1:32" ht="25.5" customHeight="1">
      <c r="A18" s="119"/>
      <c r="C18" s="120"/>
      <c r="E18" s="121"/>
      <c r="G18" s="122"/>
      <c r="I18" s="122"/>
      <c r="K18" s="122"/>
      <c r="L18" s="123" t="str">
        <f t="shared" si="0"/>
        <v> </v>
      </c>
      <c r="M18" s="47" t="str">
        <f t="shared" si="1"/>
        <v> </v>
      </c>
      <c r="O18" s="122"/>
      <c r="P18" s="123" t="str">
        <f t="shared" si="2"/>
        <v> </v>
      </c>
      <c r="Q18" s="47" t="str">
        <f t="shared" si="3"/>
        <v> </v>
      </c>
      <c r="S18" s="122"/>
      <c r="U18" s="122"/>
      <c r="W18" s="124"/>
      <c r="X18" s="179" t="str">
        <f t="shared" si="4"/>
        <v> </v>
      </c>
      <c r="Y18" s="179"/>
      <c r="Z18" s="125">
        <f t="shared" si="5"/>
        <v>0</v>
      </c>
      <c r="AA18" s="126"/>
      <c r="AB18" s="127" t="str">
        <f t="shared" si="6"/>
        <v> </v>
      </c>
      <c r="AC18" s="128" t="str">
        <f t="shared" si="7"/>
        <v> </v>
      </c>
      <c r="AD18" s="128" t="str">
        <f t="shared" si="8"/>
        <v> </v>
      </c>
      <c r="AE18" s="129" t="str">
        <f t="shared" si="9"/>
        <v> </v>
      </c>
      <c r="AF18" s="130" t="str">
        <f t="shared" si="10"/>
        <v> </v>
      </c>
    </row>
    <row r="19" spans="1:32" ht="25.5" customHeight="1">
      <c r="A19" s="119" t="s">
        <v>47</v>
      </c>
      <c r="C19" s="120"/>
      <c r="E19" s="121" t="s">
        <v>47</v>
      </c>
      <c r="G19" s="122"/>
      <c r="I19" s="122"/>
      <c r="K19" s="122"/>
      <c r="L19" s="123" t="str">
        <f t="shared" si="0"/>
        <v> </v>
      </c>
      <c r="M19" s="47" t="str">
        <f t="shared" si="1"/>
        <v> </v>
      </c>
      <c r="O19" s="122"/>
      <c r="P19" s="123" t="str">
        <f t="shared" si="2"/>
        <v> </v>
      </c>
      <c r="Q19" s="47" t="str">
        <f t="shared" si="3"/>
        <v> </v>
      </c>
      <c r="S19" s="122"/>
      <c r="U19" s="122"/>
      <c r="W19" s="124"/>
      <c r="X19" s="179" t="str">
        <f t="shared" si="4"/>
        <v> </v>
      </c>
      <c r="Y19" s="179"/>
      <c r="Z19" s="125">
        <f t="shared" si="5"/>
        <v>0</v>
      </c>
      <c r="AA19" s="126"/>
      <c r="AB19" s="127" t="str">
        <f t="shared" si="6"/>
        <v> </v>
      </c>
      <c r="AC19" s="128" t="str">
        <f t="shared" si="7"/>
        <v> </v>
      </c>
      <c r="AD19" s="128" t="str">
        <f t="shared" si="8"/>
        <v> </v>
      </c>
      <c r="AE19" s="129" t="str">
        <f t="shared" si="9"/>
        <v> </v>
      </c>
      <c r="AF19" s="130" t="str">
        <f t="shared" si="10"/>
        <v> </v>
      </c>
    </row>
    <row r="20" spans="1:32" ht="25.5" customHeight="1">
      <c r="A20" s="119"/>
      <c r="C20" s="120"/>
      <c r="E20" s="121"/>
      <c r="G20" s="122"/>
      <c r="I20" s="122"/>
      <c r="K20" s="122"/>
      <c r="L20" s="123" t="str">
        <f t="shared" si="0"/>
        <v> </v>
      </c>
      <c r="M20" s="47" t="str">
        <f t="shared" si="1"/>
        <v> </v>
      </c>
      <c r="O20" s="122"/>
      <c r="P20" s="123" t="str">
        <f t="shared" si="2"/>
        <v> </v>
      </c>
      <c r="Q20" s="47" t="str">
        <f t="shared" si="3"/>
        <v> </v>
      </c>
      <c r="S20" s="122"/>
      <c r="U20" s="122"/>
      <c r="W20" s="124"/>
      <c r="X20" s="179" t="str">
        <f t="shared" si="4"/>
        <v> </v>
      </c>
      <c r="Y20" s="179"/>
      <c r="Z20" s="125">
        <f t="shared" si="5"/>
        <v>0</v>
      </c>
      <c r="AA20" s="126"/>
      <c r="AB20" s="127" t="str">
        <f t="shared" si="6"/>
        <v> </v>
      </c>
      <c r="AC20" s="128" t="str">
        <f t="shared" si="7"/>
        <v> </v>
      </c>
      <c r="AD20" s="128" t="str">
        <f t="shared" si="8"/>
        <v> </v>
      </c>
      <c r="AE20" s="129" t="str">
        <f t="shared" si="9"/>
        <v> </v>
      </c>
      <c r="AF20" s="130" t="str">
        <f t="shared" si="10"/>
        <v> </v>
      </c>
    </row>
    <row r="21" spans="1:32" ht="25.5" customHeight="1">
      <c r="A21" s="119"/>
      <c r="C21" s="120"/>
      <c r="E21" s="121"/>
      <c r="G21" s="122"/>
      <c r="I21" s="122"/>
      <c r="K21" s="122"/>
      <c r="L21" s="123" t="str">
        <f t="shared" si="0"/>
        <v> </v>
      </c>
      <c r="M21" s="47" t="str">
        <f t="shared" si="1"/>
        <v> </v>
      </c>
      <c r="O21" s="122"/>
      <c r="P21" s="123" t="str">
        <f t="shared" si="2"/>
        <v> </v>
      </c>
      <c r="Q21" s="47" t="str">
        <f t="shared" si="3"/>
        <v> </v>
      </c>
      <c r="S21" s="122"/>
      <c r="U21" s="122"/>
      <c r="W21" s="124"/>
      <c r="X21" s="179" t="str">
        <f t="shared" si="4"/>
        <v> </v>
      </c>
      <c r="Y21" s="179"/>
      <c r="Z21" s="125">
        <f t="shared" si="5"/>
        <v>0</v>
      </c>
      <c r="AA21" s="126"/>
      <c r="AB21" s="127" t="str">
        <f t="shared" si="6"/>
        <v> </v>
      </c>
      <c r="AC21" s="128" t="str">
        <f t="shared" si="7"/>
        <v> </v>
      </c>
      <c r="AD21" s="128" t="str">
        <f t="shared" si="8"/>
        <v> </v>
      </c>
      <c r="AE21" s="129" t="str">
        <f t="shared" si="9"/>
        <v> </v>
      </c>
      <c r="AF21" s="130" t="str">
        <f t="shared" si="10"/>
        <v> </v>
      </c>
    </row>
    <row r="22" spans="1:32" ht="25.5" customHeight="1">
      <c r="A22" s="119"/>
      <c r="C22" s="120"/>
      <c r="E22" s="121"/>
      <c r="G22" s="122"/>
      <c r="I22" s="122"/>
      <c r="K22" s="122"/>
      <c r="L22" s="123" t="str">
        <f t="shared" si="0"/>
        <v> </v>
      </c>
      <c r="M22" s="47" t="str">
        <f t="shared" si="1"/>
        <v> </v>
      </c>
      <c r="O22" s="122"/>
      <c r="P22" s="123" t="str">
        <f t="shared" si="2"/>
        <v> </v>
      </c>
      <c r="Q22" s="47" t="str">
        <f t="shared" si="3"/>
        <v> </v>
      </c>
      <c r="S22" s="122"/>
      <c r="U22" s="122"/>
      <c r="W22" s="124"/>
      <c r="X22" s="179" t="str">
        <f t="shared" si="4"/>
        <v> </v>
      </c>
      <c r="Y22" s="179"/>
      <c r="Z22" s="125">
        <f t="shared" si="5"/>
        <v>0</v>
      </c>
      <c r="AA22" s="126"/>
      <c r="AB22" s="127" t="str">
        <f t="shared" si="6"/>
        <v> </v>
      </c>
      <c r="AC22" s="128" t="str">
        <f t="shared" si="7"/>
        <v> </v>
      </c>
      <c r="AD22" s="128" t="str">
        <f t="shared" si="8"/>
        <v> </v>
      </c>
      <c r="AE22" s="129" t="str">
        <f t="shared" si="9"/>
        <v> </v>
      </c>
      <c r="AF22" s="130" t="str">
        <f t="shared" si="10"/>
        <v> </v>
      </c>
    </row>
    <row r="23" spans="1:32" ht="25.5" customHeight="1" thickBot="1">
      <c r="A23" s="119"/>
      <c r="C23" s="120"/>
      <c r="E23" s="121"/>
      <c r="G23" s="122"/>
      <c r="I23" s="122"/>
      <c r="K23" s="122"/>
      <c r="L23" s="123" t="str">
        <f t="shared" si="0"/>
        <v> </v>
      </c>
      <c r="M23" s="47" t="str">
        <f t="shared" si="1"/>
        <v> </v>
      </c>
      <c r="O23" s="122"/>
      <c r="P23" s="123" t="str">
        <f t="shared" si="2"/>
        <v> </v>
      </c>
      <c r="Q23" s="47" t="str">
        <f t="shared" si="3"/>
        <v> </v>
      </c>
      <c r="S23" s="122"/>
      <c r="U23" s="122"/>
      <c r="W23" s="124"/>
      <c r="X23" s="179" t="str">
        <f t="shared" si="4"/>
        <v> </v>
      </c>
      <c r="Y23" s="179"/>
      <c r="Z23" s="131">
        <f t="shared" si="5"/>
        <v>0</v>
      </c>
      <c r="AA23" s="132"/>
      <c r="AB23" s="133" t="str">
        <f t="shared" si="6"/>
        <v> </v>
      </c>
      <c r="AC23" s="134" t="str">
        <f t="shared" si="7"/>
        <v> </v>
      </c>
      <c r="AD23" s="134" t="str">
        <f t="shared" si="8"/>
        <v> </v>
      </c>
      <c r="AE23" s="135" t="str">
        <f t="shared" si="9"/>
        <v> </v>
      </c>
      <c r="AF23" s="136" t="str">
        <f t="shared" si="10"/>
        <v> </v>
      </c>
    </row>
    <row r="24" spans="12:32" ht="12.75" customHeight="1" thickBot="1">
      <c r="L24" s="123"/>
      <c r="N24" s="123"/>
      <c r="Z24" s="128">
        <f>SUM(Z16:Z23)</f>
        <v>0</v>
      </c>
      <c r="AA24" s="127">
        <f>SUM(AA16:AA23)</f>
        <v>0</v>
      </c>
      <c r="AB24" s="127">
        <f>SUM(AB16:AB23)</f>
        <v>0</v>
      </c>
      <c r="AC24" s="128">
        <f>SUM(AC16:AC23)</f>
        <v>0</v>
      </c>
      <c r="AD24" s="128">
        <f>SUM(AD16:AD23)</f>
        <v>0</v>
      </c>
      <c r="AE24" s="129" t="str">
        <f t="shared" si="9"/>
        <v> </v>
      </c>
      <c r="AF24" s="137">
        <f>SUM(AF16:AF23)</f>
        <v>0</v>
      </c>
    </row>
    <row r="25" spans="1:25" ht="12.75">
      <c r="A25" s="92" t="s">
        <v>48</v>
      </c>
      <c r="B25" s="94"/>
      <c r="C25" s="94"/>
      <c r="D25" s="94"/>
      <c r="E25" s="94"/>
      <c r="F25" s="94"/>
      <c r="G25" s="94"/>
      <c r="H25" s="94"/>
      <c r="I25" s="95"/>
      <c r="J25" s="92" t="s">
        <v>49</v>
      </c>
      <c r="K25" s="94"/>
      <c r="L25" s="94"/>
      <c r="M25" s="94"/>
      <c r="N25" s="94"/>
      <c r="O25" s="94"/>
      <c r="P25" s="94"/>
      <c r="Q25" s="95"/>
      <c r="R25" s="92" t="s">
        <v>50</v>
      </c>
      <c r="S25" s="138"/>
      <c r="T25" s="94"/>
      <c r="U25" s="95"/>
      <c r="X25" s="139" t="s">
        <v>51</v>
      </c>
      <c r="Y25" s="139" t="s">
        <v>52</v>
      </c>
    </row>
    <row r="26" spans="1:27" ht="15" thickBot="1">
      <c r="A26" s="140" t="s">
        <v>47</v>
      </c>
      <c r="B26" s="97"/>
      <c r="C26" s="184"/>
      <c r="D26" s="184"/>
      <c r="E26" s="184"/>
      <c r="F26" s="184"/>
      <c r="G26" s="184"/>
      <c r="H26" s="184"/>
      <c r="I26" s="185"/>
      <c r="J26" s="98"/>
      <c r="K26" s="184"/>
      <c r="L26" s="184"/>
      <c r="M26" s="184"/>
      <c r="N26" s="184"/>
      <c r="O26" s="184"/>
      <c r="P26" s="184"/>
      <c r="Q26" s="185"/>
      <c r="R26" s="98"/>
      <c r="S26" s="186"/>
      <c r="T26" s="184"/>
      <c r="U26" s="185"/>
      <c r="X26" s="141">
        <f>SUM(S16:S23)</f>
        <v>0</v>
      </c>
      <c r="Y26" s="141">
        <f>SUM(U16:U23)</f>
        <v>0</v>
      </c>
      <c r="AA26" s="128"/>
    </row>
    <row r="27" spans="1:27" ht="16.5" customHeight="1" thickBot="1">
      <c r="A27" s="142" t="s">
        <v>55</v>
      </c>
      <c r="AA27" s="143"/>
    </row>
    <row r="28" spans="1:27" ht="12.75" customHeight="1" thickBot="1">
      <c r="A28" s="144" t="s">
        <v>56</v>
      </c>
      <c r="X28" s="145" t="s">
        <v>57</v>
      </c>
      <c r="Y28" s="146">
        <f>+Y26+X26</f>
        <v>0</v>
      </c>
      <c r="AA28" s="128"/>
    </row>
    <row r="29" spans="1:13" ht="10.5" customHeight="1" thickBot="1">
      <c r="A29" s="187" t="s">
        <v>58</v>
      </c>
      <c r="B29" s="188"/>
      <c r="C29" s="188"/>
      <c r="D29" s="188"/>
      <c r="E29" s="188"/>
      <c r="F29" s="188"/>
      <c r="G29" s="188"/>
      <c r="H29" s="188"/>
      <c r="I29" s="188"/>
      <c r="J29" s="188"/>
      <c r="K29" s="188"/>
      <c r="L29" s="188"/>
      <c r="M29" s="188"/>
    </row>
    <row r="30" spans="1:26" ht="15.75" thickBot="1">
      <c r="A30" s="147" t="s">
        <v>59</v>
      </c>
      <c r="C30" s="92" t="s">
        <v>60</v>
      </c>
      <c r="D30" s="94"/>
      <c r="E30" s="94"/>
      <c r="F30" s="94"/>
      <c r="G30" s="94"/>
      <c r="H30" s="94"/>
      <c r="I30" s="94"/>
      <c r="J30" s="94"/>
      <c r="K30" s="95"/>
      <c r="L30" s="92" t="s">
        <v>61</v>
      </c>
      <c r="M30" s="94"/>
      <c r="N30" s="94"/>
      <c r="O30" s="94"/>
      <c r="P30" s="94"/>
      <c r="Q30" s="94"/>
      <c r="R30" s="95"/>
      <c r="S30" s="92" t="s">
        <v>50</v>
      </c>
      <c r="T30" s="94"/>
      <c r="U30" s="95"/>
      <c r="X30" s="148" t="s">
        <v>62</v>
      </c>
      <c r="Y30" s="146">
        <f>+SUMIF(C16:C23,X30,S16:S23)+SUMIF(C16:C23,X30,U16:U23)</f>
        <v>0</v>
      </c>
      <c r="Z30" s="149" t="str">
        <f>+IF(Y30=0," ",IF(Y30&lt;18,18-Y30," "))</f>
        <v> </v>
      </c>
    </row>
    <row r="31" spans="1:25" ht="12.75">
      <c r="A31" s="150" t="s">
        <v>63</v>
      </c>
      <c r="B31" s="151"/>
      <c r="C31" s="98"/>
      <c r="D31" s="97"/>
      <c r="E31" s="97"/>
      <c r="F31" s="97"/>
      <c r="G31" s="97"/>
      <c r="H31" s="97"/>
      <c r="I31" s="97"/>
      <c r="J31" s="97"/>
      <c r="K31" s="151"/>
      <c r="L31" s="98"/>
      <c r="M31" s="184"/>
      <c r="N31" s="184"/>
      <c r="O31" s="184"/>
      <c r="P31" s="184"/>
      <c r="Q31" s="184"/>
      <c r="R31" s="151"/>
      <c r="S31" s="190"/>
      <c r="T31" s="184"/>
      <c r="U31" s="185"/>
      <c r="X31" s="189" t="str">
        <f>+IF(Y30&gt;18,"Exceeds 18Mill Limitation"," ")</f>
        <v> </v>
      </c>
      <c r="Y31" s="189"/>
    </row>
    <row r="32" spans="1:21" ht="12.75">
      <c r="A32" s="106" t="s">
        <v>64</v>
      </c>
      <c r="C32" s="92" t="s">
        <v>60</v>
      </c>
      <c r="D32" s="94"/>
      <c r="E32" s="94"/>
      <c r="F32" s="94"/>
      <c r="G32" s="94"/>
      <c r="H32" s="94"/>
      <c r="I32" s="94"/>
      <c r="J32" s="94"/>
      <c r="K32" s="95"/>
      <c r="L32" s="92" t="s">
        <v>61</v>
      </c>
      <c r="M32" s="94"/>
      <c r="N32" s="94"/>
      <c r="O32" s="94"/>
      <c r="P32" s="94"/>
      <c r="Q32" s="94"/>
      <c r="R32" s="95"/>
      <c r="S32" s="92" t="s">
        <v>50</v>
      </c>
      <c r="T32" s="94"/>
      <c r="U32" s="95"/>
    </row>
    <row r="33" spans="1:21" ht="12.75">
      <c r="A33" s="106" t="s">
        <v>65</v>
      </c>
      <c r="C33" s="98"/>
      <c r="D33" s="97"/>
      <c r="E33" s="97"/>
      <c r="F33" s="97"/>
      <c r="G33" s="97"/>
      <c r="H33" s="97"/>
      <c r="I33" s="97"/>
      <c r="J33" s="97"/>
      <c r="K33" s="151"/>
      <c r="L33" s="98"/>
      <c r="M33" s="184"/>
      <c r="N33" s="184"/>
      <c r="O33" s="184"/>
      <c r="P33" s="184"/>
      <c r="Q33" s="184"/>
      <c r="R33" s="151"/>
      <c r="S33" s="190"/>
      <c r="T33" s="184"/>
      <c r="U33" s="185"/>
    </row>
    <row r="34" ht="12.75">
      <c r="A34" s="152" t="s">
        <v>67</v>
      </c>
    </row>
    <row r="35" ht="12.75">
      <c r="A35" s="153" t="s">
        <v>68</v>
      </c>
    </row>
    <row r="36" spans="1:13" ht="12.75">
      <c r="A36" s="191" t="s">
        <v>72</v>
      </c>
      <c r="B36" s="192"/>
      <c r="C36" s="192"/>
      <c r="D36" s="192"/>
      <c r="E36" s="192"/>
      <c r="F36" s="192"/>
      <c r="G36" s="192"/>
      <c r="H36" s="192"/>
      <c r="I36" s="192"/>
      <c r="J36" s="192"/>
      <c r="K36" s="192"/>
      <c r="L36" s="192"/>
      <c r="M36" s="192"/>
    </row>
  </sheetData>
  <sheetProtection/>
  <mergeCells count="23">
    <mergeCell ref="A29:M29"/>
    <mergeCell ref="X31:Y31"/>
    <mergeCell ref="S31:U31"/>
    <mergeCell ref="A36:M36"/>
    <mergeCell ref="M33:Q33"/>
    <mergeCell ref="S33:U33"/>
    <mergeCell ref="M31:Q31"/>
    <mergeCell ref="C26:I26"/>
    <mergeCell ref="X21:Y21"/>
    <mergeCell ref="X22:Y22"/>
    <mergeCell ref="X23:Y23"/>
    <mergeCell ref="K26:Q26"/>
    <mergeCell ref="S26:U26"/>
    <mergeCell ref="A9:G9"/>
    <mergeCell ref="N9:Q9"/>
    <mergeCell ref="N11:Q11"/>
    <mergeCell ref="X20:Y20"/>
    <mergeCell ref="I10:Q10"/>
    <mergeCell ref="A11:G11"/>
    <mergeCell ref="X16:Y16"/>
    <mergeCell ref="X17:Y17"/>
    <mergeCell ref="X18:Y18"/>
    <mergeCell ref="X19:Y19"/>
  </mergeCells>
  <printOptions/>
  <pageMargins left="0.375" right="0.375" top="0.2" bottom="0.251" header="0.5" footer="0.5"/>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8"/>
  <sheetViews>
    <sheetView showGridLines="0" view="pageBreakPreview" zoomScale="60" zoomScaleNormal="75" zoomScalePageLayoutView="0" workbookViewId="0" topLeftCell="A1">
      <selection activeCell="A1" sqref="A1"/>
    </sheetView>
  </sheetViews>
  <sheetFormatPr defaultColWidth="9.140625" defaultRowHeight="12.75"/>
  <cols>
    <col min="1" max="1" width="10.28125" style="0" customWidth="1"/>
    <col min="2" max="2" width="1.7109375" style="0" customWidth="1"/>
    <col min="3" max="3" width="10.28125" style="0" customWidth="1"/>
    <col min="4" max="4" width="1.7109375" style="0" customWidth="1"/>
    <col min="5" max="5" width="10.28125" style="0" customWidth="1"/>
    <col min="6" max="6" width="1.7109375" style="0" customWidth="1"/>
    <col min="7" max="7" width="10.28125" style="0" customWidth="1"/>
    <col min="8" max="8" width="1.7109375" style="0" customWidth="1"/>
    <col min="9" max="9" width="10.28125" style="0" customWidth="1"/>
    <col min="10" max="10" width="1.7109375" style="0" customWidth="1"/>
    <col min="11" max="11" width="10.28125" style="0" customWidth="1"/>
    <col min="12" max="12" width="1.7109375" style="0" customWidth="1"/>
    <col min="13" max="13" width="10.28125" style="0" customWidth="1"/>
    <col min="14" max="14" width="1.7109375" style="0" customWidth="1"/>
    <col min="15" max="15" width="10.28125" style="0" customWidth="1"/>
    <col min="16" max="16" width="1.7109375" style="0" customWidth="1"/>
    <col min="17" max="17" width="10.28125" style="0" customWidth="1"/>
    <col min="18" max="18" width="1.7109375" style="0" customWidth="1"/>
    <col min="19" max="19" width="10.28125" style="0" customWidth="1"/>
    <col min="20" max="20" width="1.7109375" style="0" customWidth="1"/>
    <col min="21" max="21" width="10.28125" style="0" customWidth="1"/>
    <col min="22" max="22" width="1.7109375" style="0" customWidth="1"/>
    <col min="23" max="23" width="10.28125" style="0" customWidth="1"/>
    <col min="24" max="25" width="10.7109375" style="0" customWidth="1"/>
    <col min="26" max="28" width="12.7109375" style="0" customWidth="1"/>
    <col min="29" max="29" width="10.7109375" style="0" customWidth="1"/>
  </cols>
  <sheetData>
    <row r="1" spans="1:31" ht="21" thickBot="1">
      <c r="A1" s="1">
        <v>2004</v>
      </c>
      <c r="B1" s="2"/>
      <c r="C1" s="3" t="s">
        <v>0</v>
      </c>
      <c r="D1" s="4"/>
      <c r="E1" s="4"/>
      <c r="F1" s="4"/>
      <c r="G1" s="4"/>
      <c r="H1" s="4"/>
      <c r="I1" s="4"/>
      <c r="J1" s="4"/>
      <c r="K1" s="4"/>
      <c r="L1" s="4"/>
      <c r="M1" s="4"/>
      <c r="N1" s="4"/>
      <c r="O1" s="4"/>
      <c r="P1" s="4"/>
      <c r="Q1" s="5"/>
      <c r="R1" s="2"/>
      <c r="S1" s="2"/>
      <c r="T1" s="2"/>
      <c r="U1" s="2"/>
      <c r="V1" s="2"/>
      <c r="W1" s="2"/>
      <c r="X1" s="2"/>
      <c r="Y1" s="2"/>
      <c r="Z1" s="2"/>
      <c r="AA1" s="2"/>
      <c r="AB1" s="2"/>
      <c r="AC1" s="2"/>
      <c r="AD1" s="2"/>
      <c r="AE1" s="2"/>
    </row>
    <row r="2" spans="1:31" ht="12.75">
      <c r="A2" s="6"/>
      <c r="B2" s="7"/>
      <c r="C2" s="8"/>
      <c r="D2" s="9"/>
      <c r="E2" s="9"/>
      <c r="F2" s="9"/>
      <c r="G2" s="9"/>
      <c r="H2" s="10"/>
      <c r="I2" s="10"/>
      <c r="J2" s="10"/>
      <c r="K2" s="10"/>
      <c r="L2" s="10"/>
      <c r="M2" s="10"/>
      <c r="N2" s="10"/>
      <c r="O2" s="10"/>
      <c r="P2" s="10"/>
      <c r="Q2" s="11"/>
      <c r="R2" s="12"/>
      <c r="S2" s="2"/>
      <c r="T2" s="2"/>
      <c r="U2" s="2"/>
      <c r="V2" s="2"/>
      <c r="W2" s="2"/>
      <c r="X2" s="2"/>
      <c r="Y2" s="2"/>
      <c r="Z2" s="2"/>
      <c r="AA2" s="2"/>
      <c r="AB2" s="2"/>
      <c r="AC2" s="2"/>
      <c r="AD2" s="2"/>
      <c r="AE2" s="2"/>
    </row>
    <row r="3" spans="1:31" ht="10.5" customHeight="1">
      <c r="A3" s="13" t="s">
        <v>1</v>
      </c>
      <c r="B3" s="14"/>
      <c r="C3" s="2"/>
      <c r="D3" s="2"/>
      <c r="E3" s="2"/>
      <c r="F3" s="2"/>
      <c r="G3" s="2"/>
      <c r="H3" s="2"/>
      <c r="I3" s="2"/>
      <c r="J3" s="2"/>
      <c r="K3" s="2"/>
      <c r="L3" s="2"/>
      <c r="M3" s="13" t="s">
        <v>2</v>
      </c>
      <c r="N3" s="14"/>
      <c r="O3" s="2"/>
      <c r="P3" s="2"/>
      <c r="Q3" s="2"/>
      <c r="R3" s="2"/>
      <c r="S3" s="2"/>
      <c r="T3" s="2"/>
      <c r="U3" s="2"/>
      <c r="V3" s="2"/>
      <c r="W3" s="2"/>
      <c r="X3" s="2"/>
      <c r="Y3" s="2"/>
      <c r="Z3" s="2"/>
      <c r="AA3" s="2"/>
      <c r="AB3" s="2"/>
      <c r="AC3" s="2"/>
      <c r="AD3" s="2"/>
      <c r="AE3" s="2"/>
    </row>
    <row r="4" spans="1:31" ht="12.75" customHeight="1">
      <c r="A4" s="15" t="s">
        <v>3</v>
      </c>
      <c r="B4" s="16"/>
      <c r="C4" s="2"/>
      <c r="D4" s="2"/>
      <c r="E4" s="2"/>
      <c r="F4" s="2"/>
      <c r="G4" s="2"/>
      <c r="H4" s="2"/>
      <c r="I4" s="2"/>
      <c r="J4" s="2"/>
      <c r="K4" s="2"/>
      <c r="L4" s="2"/>
      <c r="M4" s="15" t="s">
        <v>4</v>
      </c>
      <c r="N4" s="16"/>
      <c r="O4" s="2"/>
      <c r="P4" s="2"/>
      <c r="Q4" s="2"/>
      <c r="R4" s="2"/>
      <c r="S4" s="2" t="s">
        <v>5</v>
      </c>
      <c r="T4" s="2"/>
      <c r="U4" s="2"/>
      <c r="V4" s="2"/>
      <c r="W4" s="2"/>
      <c r="X4" s="2"/>
      <c r="Y4" s="2"/>
      <c r="Z4" s="2"/>
      <c r="AA4" s="2"/>
      <c r="AB4" s="2"/>
      <c r="AC4" s="2"/>
      <c r="AD4" s="2"/>
      <c r="AE4" s="2"/>
    </row>
    <row r="5" spans="1:31" ht="12.75">
      <c r="A5" s="2"/>
      <c r="B5" s="2"/>
      <c r="C5" s="2"/>
      <c r="D5" s="2"/>
      <c r="E5" s="2"/>
      <c r="F5" s="2"/>
      <c r="G5" s="2"/>
      <c r="H5" s="2"/>
      <c r="I5" s="2"/>
      <c r="J5" s="2"/>
      <c r="K5" s="2"/>
      <c r="L5" s="2"/>
      <c r="M5" s="2"/>
      <c r="N5" s="2"/>
      <c r="O5" s="2"/>
      <c r="P5" s="2"/>
      <c r="Q5" s="2"/>
      <c r="R5" s="2"/>
      <c r="S5" s="2" t="s">
        <v>6</v>
      </c>
      <c r="T5" s="2"/>
      <c r="U5" s="2"/>
      <c r="V5" s="2"/>
      <c r="W5" s="2"/>
      <c r="X5" s="2"/>
      <c r="Y5" s="2"/>
      <c r="Z5" s="2"/>
      <c r="AA5" s="2"/>
      <c r="AB5" s="2"/>
      <c r="AC5" s="2"/>
      <c r="AD5" s="2"/>
      <c r="AE5" s="2"/>
    </row>
    <row r="6" spans="1:31" ht="15" customHeight="1">
      <c r="A6" s="17" t="str">
        <f>+CONCATENATE(A1," TAX RATE REQUEST (This form must be completed and submitted on or before October 1, ",A1,")")</f>
        <v>2004 TAX RATE REQUEST (This form must be completed and submitted on or before October 1, 2004)</v>
      </c>
      <c r="B6" s="2"/>
      <c r="C6" s="2"/>
      <c r="D6" s="2"/>
      <c r="E6" s="2"/>
      <c r="F6" s="2"/>
      <c r="G6" s="2"/>
      <c r="H6" s="2"/>
      <c r="I6" s="2"/>
      <c r="J6" s="2"/>
      <c r="K6" s="2"/>
      <c r="L6" s="2"/>
      <c r="M6" s="2"/>
      <c r="N6" s="2"/>
      <c r="O6" s="2"/>
      <c r="P6" s="2"/>
      <c r="Q6" s="2"/>
      <c r="R6" s="2"/>
      <c r="S6" s="2" t="s">
        <v>7</v>
      </c>
      <c r="T6" s="2"/>
      <c r="U6" s="2"/>
      <c r="V6" s="2"/>
      <c r="W6" s="2"/>
      <c r="X6" s="2"/>
      <c r="Y6" s="2"/>
      <c r="Z6" s="2"/>
      <c r="AA6" s="2"/>
      <c r="AB6" s="2"/>
      <c r="AC6" s="2"/>
      <c r="AD6" s="2"/>
      <c r="AE6" s="2"/>
    </row>
    <row r="7" spans="1:31" ht="15" customHeight="1">
      <c r="A7" s="2" t="s">
        <v>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2.75">
      <c r="A8" s="18" t="s">
        <v>9</v>
      </c>
      <c r="B8" s="19"/>
      <c r="C8" s="20"/>
      <c r="D8" s="20"/>
      <c r="E8" s="20"/>
      <c r="F8" s="20"/>
      <c r="G8" s="20"/>
      <c r="H8" s="20"/>
      <c r="I8" s="18" t="str">
        <f>+CONCATENATE(A1," Taxable value as of 'Final State Equalization', towards the end of May")</f>
        <v>2004 Taxable value as of 'Final State Equalization', towards the end of May</v>
      </c>
      <c r="J8" s="20"/>
      <c r="K8" s="20"/>
      <c r="L8" s="19"/>
      <c r="M8" s="20"/>
      <c r="N8" s="20"/>
      <c r="O8" s="20"/>
      <c r="P8" s="20"/>
      <c r="Q8" s="21"/>
      <c r="R8" s="22"/>
      <c r="S8" s="2"/>
      <c r="T8" s="2"/>
      <c r="U8" s="2"/>
      <c r="V8" s="2"/>
      <c r="W8" s="2"/>
      <c r="X8" s="2"/>
      <c r="Y8" s="2"/>
      <c r="Z8" s="2"/>
      <c r="AA8" s="2"/>
      <c r="AB8" s="2"/>
      <c r="AC8" s="2"/>
      <c r="AD8" s="2"/>
      <c r="AE8" s="2"/>
    </row>
    <row r="9" spans="1:31" ht="12.75">
      <c r="A9" s="154" t="s">
        <v>10</v>
      </c>
      <c r="B9" s="155"/>
      <c r="C9" s="155"/>
      <c r="D9" s="155"/>
      <c r="E9" s="155"/>
      <c r="F9" s="155"/>
      <c r="G9" s="155"/>
      <c r="H9" s="23"/>
      <c r="I9" s="24"/>
      <c r="J9" s="23"/>
      <c r="K9" s="23"/>
      <c r="L9" s="25"/>
      <c r="M9" s="23"/>
      <c r="N9" s="156">
        <v>56616198</v>
      </c>
      <c r="O9" s="156"/>
      <c r="P9" s="156"/>
      <c r="Q9" s="157"/>
      <c r="R9" s="22"/>
      <c r="S9" s="2"/>
      <c r="T9" s="2"/>
      <c r="U9" s="2"/>
      <c r="V9" s="2"/>
      <c r="W9" s="2"/>
      <c r="X9" s="2"/>
      <c r="Y9" s="2"/>
      <c r="Z9" s="2"/>
      <c r="AA9" s="2"/>
      <c r="AB9" s="2"/>
      <c r="AC9" s="2"/>
      <c r="AD9" s="2"/>
      <c r="AE9" s="2"/>
    </row>
    <row r="10" spans="1:31" ht="12.75">
      <c r="A10" s="18" t="s">
        <v>11</v>
      </c>
      <c r="B10" s="19"/>
      <c r="C10" s="20"/>
      <c r="D10" s="20"/>
      <c r="E10" s="20"/>
      <c r="F10" s="20"/>
      <c r="G10" s="20"/>
      <c r="H10" s="21"/>
      <c r="I10" s="162" t="str">
        <f>+CONCATENATE("For LOCAL School Districts: ",A1," Taxable value of NON-Homestead and Non-Qualified Agricultual")</f>
        <v>For LOCAL School Districts: 2004 Taxable value of NON-Homestead and Non-Qualified Agricultual</v>
      </c>
      <c r="J10" s="163"/>
      <c r="K10" s="163"/>
      <c r="L10" s="163"/>
      <c r="M10" s="163"/>
      <c r="N10" s="163"/>
      <c r="O10" s="163"/>
      <c r="P10" s="163"/>
      <c r="Q10" s="164"/>
      <c r="R10" s="22"/>
      <c r="S10" s="2"/>
      <c r="T10" s="2"/>
      <c r="U10" s="2"/>
      <c r="V10" s="2"/>
      <c r="W10" s="2"/>
      <c r="X10" s="2"/>
      <c r="Y10" s="2"/>
      <c r="Z10" s="2"/>
      <c r="AA10" s="2"/>
      <c r="AB10" s="2"/>
      <c r="AC10" s="2"/>
      <c r="AD10" s="2"/>
      <c r="AE10" s="2"/>
    </row>
    <row r="11" spans="1:31" ht="12.75">
      <c r="A11" s="165" t="s">
        <v>12</v>
      </c>
      <c r="B11" s="166"/>
      <c r="C11" s="166"/>
      <c r="D11" s="166"/>
      <c r="E11" s="166"/>
      <c r="F11" s="166"/>
      <c r="G11" s="166"/>
      <c r="H11" s="26"/>
      <c r="I11" s="27" t="s">
        <v>13</v>
      </c>
      <c r="J11" s="23"/>
      <c r="K11" s="28"/>
      <c r="L11" s="29"/>
      <c r="M11" s="29"/>
      <c r="N11" s="167"/>
      <c r="O11" s="167"/>
      <c r="P11" s="167"/>
      <c r="Q11" s="168"/>
      <c r="R11" s="22"/>
      <c r="S11" s="2"/>
      <c r="T11" s="2"/>
      <c r="U11" s="2"/>
      <c r="V11" s="2"/>
      <c r="W11" s="2"/>
      <c r="X11" s="2"/>
      <c r="Y11" s="2"/>
      <c r="Z11" s="2"/>
      <c r="AA11" s="30" t="s">
        <v>14</v>
      </c>
      <c r="AB11" s="31"/>
      <c r="AC11" s="31"/>
      <c r="AD11" s="2"/>
      <c r="AE11" s="2"/>
    </row>
    <row r="12" spans="1:31" ht="13.5" customHeight="1" thickBot="1">
      <c r="A12" s="32" t="s">
        <v>15</v>
      </c>
      <c r="B12" s="3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3.5" thickBot="1">
      <c r="A13" s="33" t="str">
        <f>+CONCATENATE("The following tax rates have been authorized for levy on the ",A1," tax roll.")</f>
        <v>The following tax rates have been authorized for levy on the 2004 tax roll.</v>
      </c>
      <c r="B13" s="32"/>
      <c r="C13" s="2"/>
      <c r="D13" s="2"/>
      <c r="E13" s="2"/>
      <c r="F13" s="2"/>
      <c r="G13" s="2"/>
      <c r="H13" s="2"/>
      <c r="I13" s="2"/>
      <c r="J13" s="2"/>
      <c r="K13" s="2"/>
      <c r="L13" s="2"/>
      <c r="M13" s="2"/>
      <c r="N13" s="2"/>
      <c r="O13" s="2"/>
      <c r="P13" s="2"/>
      <c r="Q13" s="2"/>
      <c r="R13" s="2"/>
      <c r="S13" s="2"/>
      <c r="T13" s="2"/>
      <c r="U13" s="2"/>
      <c r="V13" s="2"/>
      <c r="W13" s="2"/>
      <c r="X13" s="2"/>
      <c r="Y13" s="2"/>
      <c r="Z13" s="2"/>
      <c r="AA13" s="34" t="s">
        <v>16</v>
      </c>
      <c r="AB13" s="35"/>
      <c r="AC13" s="36">
        <v>0.9538</v>
      </c>
      <c r="AD13" s="2"/>
      <c r="AE13" s="2"/>
    </row>
    <row r="14" spans="1:31" ht="20.25" customHeight="1" thickBot="1">
      <c r="A14" s="37" t="s">
        <v>17</v>
      </c>
      <c r="B14" s="37"/>
      <c r="C14" s="37" t="s">
        <v>18</v>
      </c>
      <c r="D14" s="37"/>
      <c r="E14" s="37" t="s">
        <v>19</v>
      </c>
      <c r="F14" s="37"/>
      <c r="G14" s="37" t="s">
        <v>20</v>
      </c>
      <c r="H14" s="37"/>
      <c r="I14" s="37" t="s">
        <v>21</v>
      </c>
      <c r="J14" s="37"/>
      <c r="K14" s="37" t="s">
        <v>22</v>
      </c>
      <c r="L14" s="37"/>
      <c r="M14" s="37" t="s">
        <v>23</v>
      </c>
      <c r="N14" s="37"/>
      <c r="O14" s="37" t="s">
        <v>24</v>
      </c>
      <c r="P14" s="37"/>
      <c r="Q14" s="37" t="s">
        <v>25</v>
      </c>
      <c r="R14" s="37"/>
      <c r="S14" s="37" t="s">
        <v>26</v>
      </c>
      <c r="T14" s="37"/>
      <c r="U14" s="37" t="s">
        <v>27</v>
      </c>
      <c r="V14" s="37"/>
      <c r="W14" s="37" t="s">
        <v>28</v>
      </c>
      <c r="X14" s="2"/>
      <c r="Y14" s="2"/>
      <c r="Z14" s="2"/>
      <c r="AA14" s="2"/>
      <c r="AB14" s="2"/>
      <c r="AC14" s="2"/>
      <c r="AD14" s="2"/>
      <c r="AE14" s="2"/>
    </row>
    <row r="15" spans="1:31" ht="57.75" customHeight="1" thickBot="1">
      <c r="A15" s="38" t="s">
        <v>29</v>
      </c>
      <c r="B15" s="39"/>
      <c r="C15" s="38" t="s">
        <v>30</v>
      </c>
      <c r="D15" s="39"/>
      <c r="E15" s="38" t="s">
        <v>31</v>
      </c>
      <c r="F15" s="39"/>
      <c r="G15" s="38" t="s">
        <v>32</v>
      </c>
      <c r="H15" s="39"/>
      <c r="I15" s="38" t="str">
        <f>+CONCATENATE(A1-1,"         Millage Rate Permanently Reduced by MCL 211.34d")</f>
        <v>2003         Millage Rate Permanently Reduced by MCL 211.34d</v>
      </c>
      <c r="J15" s="39"/>
      <c r="K15" s="38" t="str">
        <f>+CONCATENATE(A1,"     Current Year Millage Reduction Fraction")</f>
        <v>2004     Current Year Millage Reduction Fraction</v>
      </c>
      <c r="L15" s="39"/>
      <c r="M15" s="38" t="str">
        <f>+CONCATENATE(A1,"          Millage Rate Permanently Reduced by MCL 211.34d")</f>
        <v>2004          Millage Rate Permanently Reduced by MCL 211.34d</v>
      </c>
      <c r="N15" s="39"/>
      <c r="O15" s="38" t="str">
        <f>+CONCATENATE(A1,"              Sec 211.34 Millage Rollback Fraction")</f>
        <v>2004              Sec 211.34 Millage Rollback Fraction</v>
      </c>
      <c r="P15" s="39"/>
      <c r="Q15" s="38" t="str">
        <f>+CONCATENATE(A1,"       Maximum Allowable Millage      Levy *")</f>
        <v>2004       Maximum Allowable Millage      Levy *</v>
      </c>
      <c r="R15" s="39"/>
      <c r="S15" s="38" t="s">
        <v>33</v>
      </c>
      <c r="T15" s="39"/>
      <c r="U15" s="38" t="s">
        <v>34</v>
      </c>
      <c r="V15" s="39"/>
      <c r="W15" s="38" t="s">
        <v>35</v>
      </c>
      <c r="X15" s="2"/>
      <c r="Y15" s="2"/>
      <c r="Z15" s="40" t="s">
        <v>36</v>
      </c>
      <c r="AA15" s="41" t="s">
        <v>37</v>
      </c>
      <c r="AB15" s="40" t="s">
        <v>38</v>
      </c>
      <c r="AC15" s="42" t="s">
        <v>39</v>
      </c>
      <c r="AD15" s="42" t="s">
        <v>40</v>
      </c>
      <c r="AE15" s="42" t="s">
        <v>41</v>
      </c>
    </row>
    <row r="16" spans="1:31" ht="25.5" customHeight="1">
      <c r="A16" s="43" t="s">
        <v>42</v>
      </c>
      <c r="B16" s="2"/>
      <c r="C16" s="44" t="s">
        <v>43</v>
      </c>
      <c r="D16" s="2"/>
      <c r="E16" s="45">
        <v>28136</v>
      </c>
      <c r="F16" s="2"/>
      <c r="G16" s="46">
        <v>1.3</v>
      </c>
      <c r="H16" s="2"/>
      <c r="I16" s="46">
        <v>1.1138</v>
      </c>
      <c r="J16" s="2"/>
      <c r="K16" s="46">
        <v>0.9857</v>
      </c>
      <c r="L16" s="2"/>
      <c r="M16" s="47">
        <f>IF(C16="DEBT","N/A",IF(I16=0," ",+ROUNDDOWN(I16*K16,4)))</f>
        <v>1.0978</v>
      </c>
      <c r="N16" s="2"/>
      <c r="O16" s="46">
        <v>1</v>
      </c>
      <c r="P16" s="2"/>
      <c r="Q16" s="47">
        <f>IF(C16="DEBT","N/A",IF(I16=0," ",+ROUNDDOWN(M16*O16,4)))</f>
        <v>1.0978</v>
      </c>
      <c r="R16" s="2"/>
      <c r="S16" s="46"/>
      <c r="T16" s="2"/>
      <c r="U16" s="46">
        <v>1.0978</v>
      </c>
      <c r="V16" s="2"/>
      <c r="W16" s="48">
        <v>2005</v>
      </c>
      <c r="X16" s="171" t="str">
        <f aca="true" t="shared" si="0" ref="X16:X23">+IF((S16+U16)&lt;=Q16," ","Millage Requested  Exceeds Allowable")</f>
        <v> </v>
      </c>
      <c r="Y16" s="171"/>
      <c r="Z16" s="49">
        <f aca="true" t="shared" si="1" ref="Z16:Z23">ROUND(+IF(C16=$X$30,($N$11/1000)*(S16+U16),($N$9/1000)*(S16+U16)),0)</f>
        <v>62153</v>
      </c>
      <c r="AA16" s="50">
        <v>1.1138</v>
      </c>
      <c r="AB16" s="51">
        <f aca="true" t="shared" si="2" ref="AB16:AB23">IF(AA16=0," ",ROUND($N$9/1000*$AC$13*AA16,0))</f>
        <v>60146</v>
      </c>
      <c r="AC16" s="51">
        <f aca="true" t="shared" si="3" ref="AC16:AC23">IF(AA16=0," ",+Z16-AB16)</f>
        <v>2007</v>
      </c>
      <c r="AD16" s="52">
        <f aca="true" t="shared" si="4" ref="AD16:AD24">IF(AA16=0," ",+AC16/AB16)</f>
        <v>0.03336880258038772</v>
      </c>
      <c r="AE16" s="53">
        <f aca="true" t="shared" si="5" ref="AE16:AE23">IF(AA16=0," ",+U16-ROUNDDOWN(AA16*$AC$13,4))</f>
        <v>0.03550000000000009</v>
      </c>
    </row>
    <row r="17" spans="1:31" ht="25.5" customHeight="1">
      <c r="A17" s="43" t="s">
        <v>44</v>
      </c>
      <c r="B17" s="2"/>
      <c r="C17" s="44" t="s">
        <v>43</v>
      </c>
      <c r="D17" s="2"/>
      <c r="E17" s="45">
        <v>38201</v>
      </c>
      <c r="F17" s="2"/>
      <c r="G17" s="46">
        <v>1</v>
      </c>
      <c r="H17" s="2"/>
      <c r="I17" s="46">
        <v>0.9939</v>
      </c>
      <c r="J17" s="2"/>
      <c r="K17" s="46">
        <v>0.9857</v>
      </c>
      <c r="L17" s="2"/>
      <c r="M17" s="47">
        <f>IF(C17="DEBT","N/A",IF(I17=0," ",+ROUNDDOWN(I17*K17,4)))</f>
        <v>0.9796</v>
      </c>
      <c r="N17" s="2"/>
      <c r="O17" s="46">
        <v>1</v>
      </c>
      <c r="P17" s="2"/>
      <c r="Q17" s="47">
        <f>IF(C17="DEBT","N/A",IF(I17=0," ",+ROUNDDOWN(M17*O17,4)))</f>
        <v>0.9796</v>
      </c>
      <c r="R17" s="2"/>
      <c r="S17" s="46"/>
      <c r="T17" s="2"/>
      <c r="U17" s="46">
        <v>0.9796</v>
      </c>
      <c r="V17" s="2"/>
      <c r="W17" s="48">
        <v>2005</v>
      </c>
      <c r="X17" s="171" t="str">
        <f t="shared" si="0"/>
        <v> </v>
      </c>
      <c r="Y17" s="171"/>
      <c r="Z17" s="49">
        <f t="shared" si="1"/>
        <v>55461</v>
      </c>
      <c r="AA17" s="50">
        <v>0.9939</v>
      </c>
      <c r="AB17" s="51">
        <f t="shared" si="2"/>
        <v>53671</v>
      </c>
      <c r="AC17" s="51">
        <f t="shared" si="3"/>
        <v>1790</v>
      </c>
      <c r="AD17" s="52">
        <f t="shared" si="4"/>
        <v>0.03335134430139181</v>
      </c>
      <c r="AE17" s="53">
        <f t="shared" si="5"/>
        <v>0.03170000000000006</v>
      </c>
    </row>
    <row r="18" spans="1:31" ht="25.5" customHeight="1">
      <c r="A18" s="43" t="s">
        <v>44</v>
      </c>
      <c r="B18" s="2"/>
      <c r="C18" s="44" t="s">
        <v>45</v>
      </c>
      <c r="D18" s="2"/>
      <c r="E18" s="45">
        <v>32388</v>
      </c>
      <c r="F18" s="2"/>
      <c r="G18" s="46">
        <v>7</v>
      </c>
      <c r="H18" s="2"/>
      <c r="I18" s="46" t="s">
        <v>46</v>
      </c>
      <c r="J18" s="2"/>
      <c r="K18" s="46" t="s">
        <v>46</v>
      </c>
      <c r="L18" s="2"/>
      <c r="M18" s="47" t="str">
        <f>IF(C18="DEBT","N/A",IF(I18=0," ",+ROUNDDOWN(I18*K18,4)))</f>
        <v>N/A</v>
      </c>
      <c r="N18" s="2"/>
      <c r="O18" s="46" t="s">
        <v>46</v>
      </c>
      <c r="P18" s="2"/>
      <c r="Q18" s="47" t="str">
        <f>IF(C18="DEBT","N/A",IF(I18=0," ",+ROUNDDOWN(M18*O18,4)))</f>
        <v>N/A</v>
      </c>
      <c r="R18" s="2"/>
      <c r="S18" s="46"/>
      <c r="T18" s="2"/>
      <c r="U18" s="46">
        <v>7</v>
      </c>
      <c r="V18" s="2"/>
      <c r="W18" s="48">
        <v>2005</v>
      </c>
      <c r="X18" s="171" t="str">
        <f t="shared" si="0"/>
        <v> </v>
      </c>
      <c r="Y18" s="171"/>
      <c r="Z18" s="49">
        <f t="shared" si="1"/>
        <v>396313</v>
      </c>
      <c r="AA18" s="50"/>
      <c r="AB18" s="51" t="str">
        <f t="shared" si="2"/>
        <v> </v>
      </c>
      <c r="AC18" s="51" t="str">
        <f t="shared" si="3"/>
        <v> </v>
      </c>
      <c r="AD18" s="52" t="str">
        <f t="shared" si="4"/>
        <v> </v>
      </c>
      <c r="AE18" s="53" t="str">
        <f t="shared" si="5"/>
        <v> </v>
      </c>
    </row>
    <row r="19" spans="1:31" ht="25.5" customHeight="1">
      <c r="A19" s="54"/>
      <c r="B19" s="2"/>
      <c r="C19" s="54"/>
      <c r="D19" s="2"/>
      <c r="E19" s="54"/>
      <c r="F19" s="2"/>
      <c r="G19" s="23"/>
      <c r="H19" s="2"/>
      <c r="I19" s="54"/>
      <c r="J19" s="2"/>
      <c r="K19" s="54"/>
      <c r="L19" s="54" t="s">
        <v>47</v>
      </c>
      <c r="M19" s="54"/>
      <c r="N19" s="54" t="s">
        <v>47</v>
      </c>
      <c r="O19" s="54"/>
      <c r="P19" s="2"/>
      <c r="Q19" s="54"/>
      <c r="R19" s="2"/>
      <c r="S19" s="23"/>
      <c r="T19" s="2"/>
      <c r="U19" s="23"/>
      <c r="V19" s="2"/>
      <c r="W19" s="23"/>
      <c r="X19" s="171" t="str">
        <f t="shared" si="0"/>
        <v> </v>
      </c>
      <c r="Y19" s="171"/>
      <c r="Z19" s="49">
        <f t="shared" si="1"/>
        <v>0</v>
      </c>
      <c r="AA19" s="50"/>
      <c r="AB19" s="51" t="str">
        <f t="shared" si="2"/>
        <v> </v>
      </c>
      <c r="AC19" s="51" t="str">
        <f t="shared" si="3"/>
        <v> </v>
      </c>
      <c r="AD19" s="52" t="str">
        <f t="shared" si="4"/>
        <v> </v>
      </c>
      <c r="AE19" s="53" t="str">
        <f t="shared" si="5"/>
        <v> </v>
      </c>
    </row>
    <row r="20" spans="1:31" ht="25.5" customHeight="1">
      <c r="A20" s="23"/>
      <c r="B20" s="2"/>
      <c r="C20" s="23"/>
      <c r="D20" s="2"/>
      <c r="E20" s="23"/>
      <c r="F20" s="2"/>
      <c r="G20" s="23"/>
      <c r="H20" s="2"/>
      <c r="I20" s="23"/>
      <c r="J20" s="2"/>
      <c r="K20" s="23"/>
      <c r="L20" s="2"/>
      <c r="M20" s="23" t="s">
        <v>47</v>
      </c>
      <c r="N20" s="2"/>
      <c r="O20" s="23"/>
      <c r="P20" s="2"/>
      <c r="Q20" s="23"/>
      <c r="R20" s="2"/>
      <c r="S20" s="23"/>
      <c r="T20" s="2"/>
      <c r="U20" s="23"/>
      <c r="V20" s="2"/>
      <c r="W20" s="23"/>
      <c r="X20" s="171" t="str">
        <f t="shared" si="0"/>
        <v> </v>
      </c>
      <c r="Y20" s="171"/>
      <c r="Z20" s="49">
        <f t="shared" si="1"/>
        <v>0</v>
      </c>
      <c r="AA20" s="50"/>
      <c r="AB20" s="51" t="str">
        <f t="shared" si="2"/>
        <v> </v>
      </c>
      <c r="AC20" s="51" t="str">
        <f t="shared" si="3"/>
        <v> </v>
      </c>
      <c r="AD20" s="52" t="str">
        <f t="shared" si="4"/>
        <v> </v>
      </c>
      <c r="AE20" s="53" t="str">
        <f t="shared" si="5"/>
        <v> </v>
      </c>
    </row>
    <row r="21" spans="1:31" ht="25.5" customHeight="1">
      <c r="A21" s="23"/>
      <c r="B21" s="2"/>
      <c r="C21" s="23"/>
      <c r="D21" s="2"/>
      <c r="E21" s="23"/>
      <c r="F21" s="2"/>
      <c r="G21" s="23"/>
      <c r="H21" s="2"/>
      <c r="I21" s="23"/>
      <c r="J21" s="2"/>
      <c r="K21" s="23"/>
      <c r="L21" s="2"/>
      <c r="M21" s="23"/>
      <c r="N21" s="2"/>
      <c r="O21" s="23"/>
      <c r="P21" s="2"/>
      <c r="Q21" s="23"/>
      <c r="R21" s="2"/>
      <c r="S21" s="23"/>
      <c r="T21" s="2"/>
      <c r="U21" s="23"/>
      <c r="V21" s="2"/>
      <c r="W21" s="23"/>
      <c r="X21" s="171" t="str">
        <f t="shared" si="0"/>
        <v> </v>
      </c>
      <c r="Y21" s="171"/>
      <c r="Z21" s="49">
        <f t="shared" si="1"/>
        <v>0</v>
      </c>
      <c r="AA21" s="50"/>
      <c r="AB21" s="51" t="str">
        <f t="shared" si="2"/>
        <v> </v>
      </c>
      <c r="AC21" s="51" t="str">
        <f t="shared" si="3"/>
        <v> </v>
      </c>
      <c r="AD21" s="52" t="str">
        <f t="shared" si="4"/>
        <v> </v>
      </c>
      <c r="AE21" s="53" t="str">
        <f t="shared" si="5"/>
        <v> </v>
      </c>
    </row>
    <row r="22" spans="1:31" ht="25.5" customHeight="1">
      <c r="A22" s="23"/>
      <c r="B22" s="2"/>
      <c r="C22" s="23"/>
      <c r="D22" s="2"/>
      <c r="E22" s="23"/>
      <c r="F22" s="2"/>
      <c r="G22" s="23"/>
      <c r="H22" s="2"/>
      <c r="I22" s="23"/>
      <c r="J22" s="2"/>
      <c r="K22" s="23"/>
      <c r="L22" s="2"/>
      <c r="M22" s="23"/>
      <c r="N22" s="2"/>
      <c r="O22" s="23"/>
      <c r="P22" s="2"/>
      <c r="Q22" s="23"/>
      <c r="R22" s="2"/>
      <c r="S22" s="23"/>
      <c r="T22" s="2"/>
      <c r="U22" s="23"/>
      <c r="V22" s="2"/>
      <c r="W22" s="23"/>
      <c r="X22" s="171" t="str">
        <f t="shared" si="0"/>
        <v> </v>
      </c>
      <c r="Y22" s="171"/>
      <c r="Z22" s="49">
        <f t="shared" si="1"/>
        <v>0</v>
      </c>
      <c r="AA22" s="50"/>
      <c r="AB22" s="51" t="str">
        <f t="shared" si="2"/>
        <v> </v>
      </c>
      <c r="AC22" s="51" t="str">
        <f t="shared" si="3"/>
        <v> </v>
      </c>
      <c r="AD22" s="52" t="str">
        <f t="shared" si="4"/>
        <v> </v>
      </c>
      <c r="AE22" s="53" t="str">
        <f t="shared" si="5"/>
        <v> </v>
      </c>
    </row>
    <row r="23" spans="1:31" ht="25.5" customHeight="1" thickBot="1">
      <c r="A23" s="23"/>
      <c r="B23" s="2"/>
      <c r="C23" s="23"/>
      <c r="D23" s="2"/>
      <c r="E23" s="23"/>
      <c r="F23" s="2"/>
      <c r="G23" s="23"/>
      <c r="H23" s="2"/>
      <c r="I23" s="23"/>
      <c r="J23" s="2"/>
      <c r="K23" s="23"/>
      <c r="L23" s="2"/>
      <c r="M23" s="23"/>
      <c r="N23" s="2"/>
      <c r="O23" s="23"/>
      <c r="P23" s="2"/>
      <c r="Q23" s="23"/>
      <c r="R23" s="2"/>
      <c r="S23" s="23"/>
      <c r="T23" s="2"/>
      <c r="U23" s="23"/>
      <c r="V23" s="2"/>
      <c r="W23" s="23"/>
      <c r="X23" s="171" t="str">
        <f t="shared" si="0"/>
        <v> </v>
      </c>
      <c r="Y23" s="171"/>
      <c r="Z23" s="55">
        <f t="shared" si="1"/>
        <v>0</v>
      </c>
      <c r="AA23" s="56"/>
      <c r="AB23" s="57" t="str">
        <f t="shared" si="2"/>
        <v> </v>
      </c>
      <c r="AC23" s="57" t="str">
        <f t="shared" si="3"/>
        <v> </v>
      </c>
      <c r="AD23" s="58" t="str">
        <f t="shared" si="4"/>
        <v> </v>
      </c>
      <c r="AE23" s="59" t="str">
        <f t="shared" si="5"/>
        <v> </v>
      </c>
    </row>
    <row r="24" spans="1:31" ht="12.75" customHeight="1" thickBot="1">
      <c r="A24" s="2"/>
      <c r="B24" s="2"/>
      <c r="C24" s="2"/>
      <c r="D24" s="2"/>
      <c r="E24" s="2"/>
      <c r="F24" s="2"/>
      <c r="G24" s="2"/>
      <c r="H24" s="2"/>
      <c r="I24" s="2"/>
      <c r="J24" s="2"/>
      <c r="K24" s="2"/>
      <c r="L24" s="2"/>
      <c r="M24" s="2"/>
      <c r="N24" s="2"/>
      <c r="O24" s="2"/>
      <c r="P24" s="2"/>
      <c r="Q24" s="2"/>
      <c r="R24" s="2"/>
      <c r="S24" s="2"/>
      <c r="T24" s="2"/>
      <c r="U24" s="2"/>
      <c r="V24" s="2"/>
      <c r="W24" s="2"/>
      <c r="X24" s="2"/>
      <c r="Y24" s="2"/>
      <c r="Z24" s="51">
        <f>SUM(Z16:Z23)</f>
        <v>513927</v>
      </c>
      <c r="AA24" s="60">
        <f>SUM(AA16:AA23)</f>
        <v>2.1077</v>
      </c>
      <c r="AB24" s="51">
        <f>SUM(AB16:AB23)</f>
        <v>113817</v>
      </c>
      <c r="AC24" s="51">
        <f>SUM(AC16:AC23)</f>
        <v>3797</v>
      </c>
      <c r="AD24" s="52">
        <f t="shared" si="4"/>
        <v>0.033360570037867805</v>
      </c>
      <c r="AE24" s="61">
        <f>SUM(AE16:AE23)</f>
        <v>0.06720000000000015</v>
      </c>
    </row>
    <row r="25" spans="1:31" ht="12.75">
      <c r="A25" s="18" t="s">
        <v>48</v>
      </c>
      <c r="B25" s="20"/>
      <c r="C25" s="20"/>
      <c r="D25" s="20"/>
      <c r="E25" s="20"/>
      <c r="F25" s="20"/>
      <c r="G25" s="20"/>
      <c r="H25" s="20"/>
      <c r="I25" s="21"/>
      <c r="J25" s="18" t="s">
        <v>49</v>
      </c>
      <c r="K25" s="20"/>
      <c r="L25" s="20"/>
      <c r="M25" s="20"/>
      <c r="N25" s="20"/>
      <c r="O25" s="20"/>
      <c r="P25" s="20"/>
      <c r="Q25" s="21"/>
      <c r="R25" s="18" t="s">
        <v>50</v>
      </c>
      <c r="S25" s="62"/>
      <c r="T25" s="20"/>
      <c r="U25" s="21"/>
      <c r="V25" s="2"/>
      <c r="W25" s="2"/>
      <c r="X25" s="63" t="s">
        <v>51</v>
      </c>
      <c r="Y25" s="63" t="s">
        <v>52</v>
      </c>
      <c r="Z25" s="2"/>
      <c r="AA25" s="2"/>
      <c r="AB25" s="2"/>
      <c r="AC25" s="2"/>
      <c r="AD25" s="2"/>
      <c r="AE25" s="2"/>
    </row>
    <row r="26" spans="1:31" ht="15" thickBot="1">
      <c r="A26" s="64" t="s">
        <v>47</v>
      </c>
      <c r="B26" s="23"/>
      <c r="C26" s="166" t="s">
        <v>53</v>
      </c>
      <c r="D26" s="166"/>
      <c r="E26" s="166"/>
      <c r="F26" s="166"/>
      <c r="G26" s="166"/>
      <c r="H26" s="166"/>
      <c r="I26" s="169"/>
      <c r="J26" s="24"/>
      <c r="K26" s="166" t="s">
        <v>54</v>
      </c>
      <c r="L26" s="166"/>
      <c r="M26" s="166"/>
      <c r="N26" s="166"/>
      <c r="O26" s="166"/>
      <c r="P26" s="166"/>
      <c r="Q26" s="169"/>
      <c r="R26" s="24"/>
      <c r="S26" s="172">
        <v>38126</v>
      </c>
      <c r="T26" s="166"/>
      <c r="U26" s="169"/>
      <c r="V26" s="2"/>
      <c r="W26" s="2"/>
      <c r="X26" s="65">
        <f>SUM(S16:S23)</f>
        <v>0</v>
      </c>
      <c r="Y26" s="65">
        <f>SUM(U16:U23)</f>
        <v>9.0774</v>
      </c>
      <c r="Z26" s="2"/>
      <c r="AA26" s="2"/>
      <c r="AB26" s="2"/>
      <c r="AC26" s="2"/>
      <c r="AD26" s="2"/>
      <c r="AE26" s="2"/>
    </row>
    <row r="27" spans="1:31" ht="16.5" customHeight="1" thickBot="1">
      <c r="A27" s="66" t="s">
        <v>55</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2.75" customHeight="1" thickBot="1">
      <c r="A28" s="67" t="s">
        <v>56</v>
      </c>
      <c r="B28" s="2"/>
      <c r="C28" s="2"/>
      <c r="D28" s="2"/>
      <c r="E28" s="2"/>
      <c r="F28" s="2"/>
      <c r="G28" s="2"/>
      <c r="H28" s="2"/>
      <c r="I28" s="2"/>
      <c r="J28" s="2"/>
      <c r="K28" s="2"/>
      <c r="L28" s="2"/>
      <c r="M28" s="2"/>
      <c r="N28" s="2"/>
      <c r="O28" s="2"/>
      <c r="P28" s="2"/>
      <c r="Q28" s="2"/>
      <c r="R28" s="2"/>
      <c r="S28" s="2"/>
      <c r="T28" s="2"/>
      <c r="U28" s="2"/>
      <c r="V28" s="2"/>
      <c r="W28" s="2"/>
      <c r="X28" s="68" t="s">
        <v>57</v>
      </c>
      <c r="Y28" s="69">
        <f>+Y26+X26</f>
        <v>9.0774</v>
      </c>
      <c r="Z28" s="2"/>
      <c r="AA28" s="2"/>
      <c r="AB28" s="2"/>
      <c r="AC28" s="2"/>
      <c r="AD28" s="2"/>
      <c r="AE28" s="2"/>
    </row>
    <row r="29" spans="1:31" ht="9.75" customHeight="1" thickBot="1">
      <c r="A29" s="158" t="s">
        <v>58</v>
      </c>
      <c r="B29" s="159"/>
      <c r="C29" s="159"/>
      <c r="D29" s="159"/>
      <c r="E29" s="159"/>
      <c r="F29" s="159"/>
      <c r="G29" s="159"/>
      <c r="H29" s="159"/>
      <c r="I29" s="159"/>
      <c r="J29" s="159"/>
      <c r="K29" s="159"/>
      <c r="L29" s="159"/>
      <c r="M29" s="159"/>
      <c r="N29" s="2"/>
      <c r="O29" s="2"/>
      <c r="P29" s="2"/>
      <c r="Q29" s="2"/>
      <c r="R29" s="2"/>
      <c r="S29" s="2"/>
      <c r="T29" s="2"/>
      <c r="U29" s="2"/>
      <c r="V29" s="2"/>
      <c r="W29" s="2"/>
      <c r="X29" s="2"/>
      <c r="Y29" s="2"/>
      <c r="Z29" s="2"/>
      <c r="AA29" s="2"/>
      <c r="AB29" s="2"/>
      <c r="AC29" s="2"/>
      <c r="AD29" s="2"/>
      <c r="AE29" s="2"/>
    </row>
    <row r="30" spans="1:31" ht="15.75" thickBot="1">
      <c r="A30" s="70" t="s">
        <v>59</v>
      </c>
      <c r="B30" s="2"/>
      <c r="C30" s="18" t="s">
        <v>60</v>
      </c>
      <c r="D30" s="20"/>
      <c r="E30" s="20"/>
      <c r="F30" s="20"/>
      <c r="G30" s="20"/>
      <c r="H30" s="20"/>
      <c r="I30" s="20"/>
      <c r="J30" s="20"/>
      <c r="K30" s="21"/>
      <c r="L30" s="18" t="s">
        <v>61</v>
      </c>
      <c r="M30" s="20"/>
      <c r="N30" s="20"/>
      <c r="O30" s="20"/>
      <c r="P30" s="20"/>
      <c r="Q30" s="20"/>
      <c r="R30" s="21"/>
      <c r="S30" s="18" t="s">
        <v>50</v>
      </c>
      <c r="T30" s="20"/>
      <c r="U30" s="21"/>
      <c r="V30" s="2"/>
      <c r="W30" s="2"/>
      <c r="X30" s="71" t="s">
        <v>62</v>
      </c>
      <c r="Y30" s="69">
        <f>+SUMIF(C16:C23,X30,S16:S23)+SUMIF(C16:C23,X30,U16:U23)</f>
        <v>0</v>
      </c>
      <c r="Z30" s="72" t="str">
        <f>+IF(Y30=0," ",IF(Y30&lt;18,18-Y30," "))</f>
        <v> </v>
      </c>
      <c r="AA30" s="2"/>
      <c r="AB30" s="2"/>
      <c r="AC30" s="2"/>
      <c r="AD30" s="2"/>
      <c r="AE30" s="2"/>
    </row>
    <row r="31" spans="1:31" ht="12.75">
      <c r="A31" s="73" t="s">
        <v>63</v>
      </c>
      <c r="B31" s="74"/>
      <c r="C31" s="24"/>
      <c r="D31" s="23"/>
      <c r="E31" s="23"/>
      <c r="F31" s="23"/>
      <c r="G31" s="23"/>
      <c r="H31" s="23"/>
      <c r="I31" s="23"/>
      <c r="J31" s="23"/>
      <c r="K31" s="74"/>
      <c r="L31" s="24"/>
      <c r="M31" s="166" t="s">
        <v>53</v>
      </c>
      <c r="N31" s="166"/>
      <c r="O31" s="166"/>
      <c r="P31" s="166"/>
      <c r="Q31" s="166"/>
      <c r="R31" s="74"/>
      <c r="S31" s="170">
        <v>38139</v>
      </c>
      <c r="T31" s="166"/>
      <c r="U31" s="169"/>
      <c r="V31" s="2"/>
      <c r="W31" s="2"/>
      <c r="X31" s="2"/>
      <c r="Y31" s="2"/>
      <c r="Z31" s="2"/>
      <c r="AA31" s="2"/>
      <c r="AB31" s="2"/>
      <c r="AC31" s="2"/>
      <c r="AD31" s="2"/>
      <c r="AE31" s="2"/>
    </row>
    <row r="32" spans="1:31" ht="12.75">
      <c r="A32" s="32" t="s">
        <v>64</v>
      </c>
      <c r="B32" s="2"/>
      <c r="C32" s="18" t="s">
        <v>60</v>
      </c>
      <c r="D32" s="20"/>
      <c r="E32" s="20"/>
      <c r="F32" s="20"/>
      <c r="G32" s="20"/>
      <c r="H32" s="20"/>
      <c r="I32" s="20"/>
      <c r="J32" s="20"/>
      <c r="K32" s="21"/>
      <c r="L32" s="18" t="s">
        <v>61</v>
      </c>
      <c r="M32" s="20"/>
      <c r="N32" s="20"/>
      <c r="O32" s="20"/>
      <c r="P32" s="20"/>
      <c r="Q32" s="20"/>
      <c r="R32" s="21"/>
      <c r="S32" s="18" t="s">
        <v>50</v>
      </c>
      <c r="T32" s="20"/>
      <c r="U32" s="21"/>
      <c r="V32" s="2"/>
      <c r="W32" s="2"/>
      <c r="X32" s="2"/>
      <c r="Y32" s="2"/>
      <c r="Z32" s="2"/>
      <c r="AA32" s="2"/>
      <c r="AB32" s="2"/>
      <c r="AC32" s="2"/>
      <c r="AD32" s="2"/>
      <c r="AE32" s="2"/>
    </row>
    <row r="33" spans="1:31" ht="12.75">
      <c r="A33" s="32" t="s">
        <v>65</v>
      </c>
      <c r="B33" s="2"/>
      <c r="C33" s="24"/>
      <c r="D33" s="23"/>
      <c r="E33" s="23"/>
      <c r="F33" s="23"/>
      <c r="G33" s="23"/>
      <c r="H33" s="23"/>
      <c r="I33" s="23"/>
      <c r="J33" s="23"/>
      <c r="K33" s="74"/>
      <c r="L33" s="24"/>
      <c r="M33" s="166" t="s">
        <v>66</v>
      </c>
      <c r="N33" s="166"/>
      <c r="O33" s="166"/>
      <c r="P33" s="166"/>
      <c r="Q33" s="166"/>
      <c r="R33" s="74"/>
      <c r="S33" s="170">
        <v>38139</v>
      </c>
      <c r="T33" s="166"/>
      <c r="U33" s="169"/>
      <c r="V33" s="2"/>
      <c r="W33" s="2"/>
      <c r="X33" s="2"/>
      <c r="Y33" s="2"/>
      <c r="Z33" s="2"/>
      <c r="AA33" s="2"/>
      <c r="AB33" s="2"/>
      <c r="AC33" s="2"/>
      <c r="AD33" s="2"/>
      <c r="AE33" s="2"/>
    </row>
    <row r="34" spans="1:31" ht="12.75">
      <c r="A34" s="75" t="s">
        <v>67</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12.75">
      <c r="A35" s="76" t="s">
        <v>68</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2.75">
      <c r="A36" s="160" t="s">
        <v>72</v>
      </c>
      <c r="B36" s="161"/>
      <c r="C36" s="161"/>
      <c r="D36" s="161"/>
      <c r="E36" s="161"/>
      <c r="F36" s="161"/>
      <c r="G36" s="161"/>
      <c r="H36" s="161"/>
      <c r="I36" s="161"/>
      <c r="J36" s="161"/>
      <c r="K36" s="161"/>
      <c r="L36" s="161"/>
      <c r="M36" s="161"/>
      <c r="N36" s="2"/>
      <c r="O36" s="2"/>
      <c r="P36" s="2"/>
      <c r="Q36" s="2"/>
      <c r="R36" s="2"/>
      <c r="S36" s="2"/>
      <c r="T36" s="2"/>
      <c r="U36" s="2"/>
      <c r="V36" s="2"/>
      <c r="W36" s="2"/>
      <c r="X36" s="2"/>
      <c r="Y36" s="2"/>
      <c r="Z36" s="2"/>
      <c r="AA36" s="2"/>
      <c r="AB36" s="2"/>
      <c r="AC36" s="2"/>
      <c r="AD36" s="2"/>
      <c r="AE36" s="2"/>
    </row>
    <row r="37" spans="1:31"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sheetData>
  <sheetProtection sheet="1" objects="1" scenarios="1"/>
  <mergeCells count="22">
    <mergeCell ref="M31:Q31"/>
    <mergeCell ref="S31:U31"/>
    <mergeCell ref="S33:U33"/>
    <mergeCell ref="X16:Y16"/>
    <mergeCell ref="X17:Y17"/>
    <mergeCell ref="X18:Y18"/>
    <mergeCell ref="X19:Y19"/>
    <mergeCell ref="X20:Y20"/>
    <mergeCell ref="X21:Y21"/>
    <mergeCell ref="X22:Y22"/>
    <mergeCell ref="X23:Y23"/>
    <mergeCell ref="S26:U26"/>
    <mergeCell ref="A9:G9"/>
    <mergeCell ref="N9:Q9"/>
    <mergeCell ref="A29:M29"/>
    <mergeCell ref="A36:M36"/>
    <mergeCell ref="I10:Q10"/>
    <mergeCell ref="A11:G11"/>
    <mergeCell ref="N11:Q11"/>
    <mergeCell ref="C26:I26"/>
    <mergeCell ref="K26:Q26"/>
    <mergeCell ref="M33:Q33"/>
  </mergeCells>
  <printOptions/>
  <pageMargins left="0.5" right="0.5" top="0.2" bottom="0.251" header="0.5" footer="0.5"/>
  <pageSetup fitToHeight="1" fitToWidth="1" horizontalDpi="600" verticalDpi="600" orientation="landscape" paperSize="5"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dc:creator>
  <cp:keywords/>
  <dc:description/>
  <cp:lastModifiedBy>Angie Daniels</cp:lastModifiedBy>
  <dcterms:created xsi:type="dcterms:W3CDTF">2009-05-22T17:46:37Z</dcterms:created>
  <dcterms:modified xsi:type="dcterms:W3CDTF">2016-05-13T15:49:13Z</dcterms:modified>
  <cp:category/>
  <cp:version/>
  <cp:contentType/>
  <cp:contentStatus/>
</cp:coreProperties>
</file>